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mc:AlternateContent xmlns:mc="http://schemas.openxmlformats.org/markup-compatibility/2006">
    <mc:Choice Requires="x15">
      <x15ac:absPath xmlns:x15ac="http://schemas.microsoft.com/office/spreadsheetml/2010/11/ac" url="C:\Users\svarc\Documents\Smlouvy\2019\"/>
    </mc:Choice>
  </mc:AlternateContent>
  <xr:revisionPtr revIDLastSave="0" documentId="8_{DF0C0A25-037C-4A98-8E4A-D6BF1EF2020F}" xr6:coauthVersionLast="43" xr6:coauthVersionMax="43" xr10:uidLastSave="{00000000-0000-0000-0000-000000000000}"/>
  <bookViews>
    <workbookView xWindow="-110" yWindow="-110" windowWidth="19420" windowHeight="10420" xr2:uid="{00000000-000D-0000-FFFF-FFFF00000000}"/>
  </bookViews>
  <sheets>
    <sheet name="Rekapitulace stavby" sheetId="1" r:id="rId1"/>
    <sheet name="D.1.1 - Architektonicko-s..." sheetId="2" r:id="rId2"/>
    <sheet name="D.1.4.1 - Zařízení pro vy..." sheetId="3" r:id="rId3"/>
    <sheet name="D.1.4.4 - Zařízení silnop..." sheetId="4" r:id="rId4"/>
    <sheet name="2 - Zateplení objektu + v..." sheetId="5" r:id="rId5"/>
    <sheet name="Pokyny pro vyplnění" sheetId="6" r:id="rId6"/>
  </sheets>
  <definedNames>
    <definedName name="_xlnm._FilterDatabase" localSheetId="4" hidden="1">'2 - Zateplení objektu + v...'!$C$83:$K$547</definedName>
    <definedName name="_xlnm._FilterDatabase" localSheetId="1" hidden="1">'D.1.1 - Architektonicko-s...'!$C$88:$K$417</definedName>
    <definedName name="_xlnm._FilterDatabase" localSheetId="2" hidden="1">'D.1.4.1 - Zařízení pro vy...'!$C$87:$K$140</definedName>
    <definedName name="_xlnm._FilterDatabase" localSheetId="3" hidden="1">'D.1.4.4 - Zařízení silnop...'!$C$83:$K$89</definedName>
    <definedName name="_xlnm.Print_Titles" localSheetId="4">'2 - Zateplení objektu + v...'!$83:$83</definedName>
    <definedName name="_xlnm.Print_Titles" localSheetId="1">'D.1.1 - Architektonicko-s...'!$88:$88</definedName>
    <definedName name="_xlnm.Print_Titles" localSheetId="2">'D.1.4.1 - Zařízení pro vy...'!$87:$87</definedName>
    <definedName name="_xlnm.Print_Titles" localSheetId="3">'D.1.4.4 - Zařízení silnop...'!$83:$83</definedName>
    <definedName name="_xlnm.Print_Titles" localSheetId="0">'Rekapitulace stavby'!$49:$49</definedName>
    <definedName name="_xlnm.Print_Area" localSheetId="4">'2 - Zateplení objektu + v...'!$C$4:$J$36,'2 - Zateplení objektu + v...'!$C$42:$J$65,'2 - Zateplení objektu + v...'!$C$71:$K$547</definedName>
    <definedName name="_xlnm.Print_Area" localSheetId="1">'D.1.1 - Architektonicko-s...'!$C$4:$J$38,'D.1.1 - Architektonicko-s...'!$C$44:$J$68,'D.1.1 - Architektonicko-s...'!$C$74:$K$417</definedName>
    <definedName name="_xlnm.Print_Area" localSheetId="2">'D.1.4.1 - Zařízení pro vy...'!$C$4:$J$38,'D.1.4.1 - Zařízení pro vy...'!$C$44:$J$67,'D.1.4.1 - Zařízení pro vy...'!$C$73:$K$140</definedName>
    <definedName name="_xlnm.Print_Area" localSheetId="3">'D.1.4.4 - Zařízení silnop...'!$C$4:$J$38,'D.1.4.4 - Zařízení silnop...'!$C$44:$J$63,'D.1.4.4 - Zařízení silnop...'!$C$69:$K$89</definedName>
    <definedName name="_xlnm.Print_Area" localSheetId="5">'Pokyny pro vyplnění'!$B$2:$K$69,'Pokyny pro vyplnění'!$B$72:$K$116,'Pokyny pro vyplnění'!$B$119:$K$188,'Pokyny pro vyplnění'!$B$196:$K$216</definedName>
    <definedName name="_xlnm.Print_Area" localSheetId="0">'Rekapitulace stavby'!$D$4:$AO$33,'Rekapitulace stavby'!$C$39:$AQ$57</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Y56" i="1" l="1"/>
  <c r="AX56" i="1"/>
  <c r="BI546" i="5"/>
  <c r="BH546" i="5"/>
  <c r="BG546" i="5"/>
  <c r="BE546" i="5"/>
  <c r="T546" i="5"/>
  <c r="R546" i="5"/>
  <c r="P546" i="5"/>
  <c r="BK546" i="5"/>
  <c r="J546" i="5"/>
  <c r="BF546" i="5" s="1"/>
  <c r="BI545" i="5"/>
  <c r="BH545" i="5"/>
  <c r="BG545" i="5"/>
  <c r="BE545" i="5"/>
  <c r="T545" i="5"/>
  <c r="R545" i="5"/>
  <c r="P545" i="5"/>
  <c r="BK545" i="5"/>
  <c r="J545" i="5"/>
  <c r="BF545" i="5" s="1"/>
  <c r="BI539" i="5"/>
  <c r="BH539" i="5"/>
  <c r="BG539" i="5"/>
  <c r="BE539" i="5"/>
  <c r="T539" i="5"/>
  <c r="R539" i="5"/>
  <c r="P539" i="5"/>
  <c r="BK539" i="5"/>
  <c r="J539" i="5"/>
  <c r="BF539" i="5" s="1"/>
  <c r="BI533" i="5"/>
  <c r="BH533" i="5"/>
  <c r="BG533" i="5"/>
  <c r="BE533" i="5"/>
  <c r="T533" i="5"/>
  <c r="R533" i="5"/>
  <c r="P533" i="5"/>
  <c r="BK533" i="5"/>
  <c r="J533" i="5"/>
  <c r="BF533" i="5" s="1"/>
  <c r="BI527" i="5"/>
  <c r="BH527" i="5"/>
  <c r="BG527" i="5"/>
  <c r="BE527" i="5"/>
  <c r="T527" i="5"/>
  <c r="R527" i="5"/>
  <c r="P527" i="5"/>
  <c r="BK527" i="5"/>
  <c r="J527" i="5"/>
  <c r="BF527" i="5" s="1"/>
  <c r="BI521" i="5"/>
  <c r="BH521" i="5"/>
  <c r="BG521" i="5"/>
  <c r="BE521" i="5"/>
  <c r="T521" i="5"/>
  <c r="R521" i="5"/>
  <c r="P521" i="5"/>
  <c r="BK521" i="5"/>
  <c r="J521" i="5"/>
  <c r="BF521" i="5" s="1"/>
  <c r="BI515" i="5"/>
  <c r="BH515" i="5"/>
  <c r="BG515" i="5"/>
  <c r="BE515" i="5"/>
  <c r="T515" i="5"/>
  <c r="R515" i="5"/>
  <c r="P515" i="5"/>
  <c r="BK515" i="5"/>
  <c r="J515" i="5"/>
  <c r="BF515" i="5" s="1"/>
  <c r="BI509" i="5"/>
  <c r="BH509" i="5"/>
  <c r="BG509" i="5"/>
  <c r="BE509" i="5"/>
  <c r="T509" i="5"/>
  <c r="R509" i="5"/>
  <c r="P509" i="5"/>
  <c r="BK509" i="5"/>
  <c r="J509" i="5"/>
  <c r="BF509" i="5" s="1"/>
  <c r="BI503" i="5"/>
  <c r="BH503" i="5"/>
  <c r="BG503" i="5"/>
  <c r="BE503" i="5"/>
  <c r="T503" i="5"/>
  <c r="R503" i="5"/>
  <c r="P503" i="5"/>
  <c r="BK503" i="5"/>
  <c r="J503" i="5"/>
  <c r="BF503" i="5" s="1"/>
  <c r="BI497" i="5"/>
  <c r="BH497" i="5"/>
  <c r="BG497" i="5"/>
  <c r="BE497" i="5"/>
  <c r="T497" i="5"/>
  <c r="R497" i="5"/>
  <c r="P497" i="5"/>
  <c r="BK497" i="5"/>
  <c r="J497" i="5"/>
  <c r="BF497" i="5" s="1"/>
  <c r="BI491" i="5"/>
  <c r="BH491" i="5"/>
  <c r="BG491" i="5"/>
  <c r="BE491" i="5"/>
  <c r="T491" i="5"/>
  <c r="R491" i="5"/>
  <c r="P491" i="5"/>
  <c r="P490" i="5" s="1"/>
  <c r="BK491" i="5"/>
  <c r="J491" i="5"/>
  <c r="BF491" i="5" s="1"/>
  <c r="BI488" i="5"/>
  <c r="BH488" i="5"/>
  <c r="BG488" i="5"/>
  <c r="BE488" i="5"/>
  <c r="T488" i="5"/>
  <c r="R488" i="5"/>
  <c r="P488" i="5"/>
  <c r="BK488" i="5"/>
  <c r="J488" i="5"/>
  <c r="BF488" i="5" s="1"/>
  <c r="BI483" i="5"/>
  <c r="BH483" i="5"/>
  <c r="BG483" i="5"/>
  <c r="BE483" i="5"/>
  <c r="T483" i="5"/>
  <c r="R483" i="5"/>
  <c r="P483" i="5"/>
  <c r="BK483" i="5"/>
  <c r="J483" i="5"/>
  <c r="BF483" i="5" s="1"/>
  <c r="BI477" i="5"/>
  <c r="BH477" i="5"/>
  <c r="BG477" i="5"/>
  <c r="BE477" i="5"/>
  <c r="T477" i="5"/>
  <c r="R477" i="5"/>
  <c r="P477" i="5"/>
  <c r="BK477" i="5"/>
  <c r="J477" i="5"/>
  <c r="BF477" i="5" s="1"/>
  <c r="BI472" i="5"/>
  <c r="BH472" i="5"/>
  <c r="BG472" i="5"/>
  <c r="BE472" i="5"/>
  <c r="T472" i="5"/>
  <c r="R472" i="5"/>
  <c r="P472" i="5"/>
  <c r="BK472" i="5"/>
  <c r="J472" i="5"/>
  <c r="BF472" i="5" s="1"/>
  <c r="BI467" i="5"/>
  <c r="BH467" i="5"/>
  <c r="BG467" i="5"/>
  <c r="BE467" i="5"/>
  <c r="T467" i="5"/>
  <c r="R467" i="5"/>
  <c r="P467" i="5"/>
  <c r="BK467" i="5"/>
  <c r="J467" i="5"/>
  <c r="BF467" i="5" s="1"/>
  <c r="BI462" i="5"/>
  <c r="BH462" i="5"/>
  <c r="BG462" i="5"/>
  <c r="BE462" i="5"/>
  <c r="T462" i="5"/>
  <c r="R462" i="5"/>
  <c r="P462" i="5"/>
  <c r="P449" i="5" s="1"/>
  <c r="BK462" i="5"/>
  <c r="J462" i="5"/>
  <c r="BF462" i="5" s="1"/>
  <c r="BI455" i="5"/>
  <c r="BH455" i="5"/>
  <c r="BG455" i="5"/>
  <c r="BE455" i="5"/>
  <c r="T455" i="5"/>
  <c r="R455" i="5"/>
  <c r="R449" i="5" s="1"/>
  <c r="P455" i="5"/>
  <c r="BK455" i="5"/>
  <c r="J455" i="5"/>
  <c r="BF455" i="5" s="1"/>
  <c r="BI450" i="5"/>
  <c r="BH450" i="5"/>
  <c r="BG450" i="5"/>
  <c r="BE450" i="5"/>
  <c r="T450" i="5"/>
  <c r="T449" i="5" s="1"/>
  <c r="R450" i="5"/>
  <c r="P450" i="5"/>
  <c r="BK450" i="5"/>
  <c r="J450" i="5"/>
  <c r="BF450" i="5" s="1"/>
  <c r="BI446" i="5"/>
  <c r="BH446" i="5"/>
  <c r="BG446" i="5"/>
  <c r="BE446" i="5"/>
  <c r="T446" i="5"/>
  <c r="T445" i="5"/>
  <c r="R446" i="5"/>
  <c r="R445" i="5" s="1"/>
  <c r="P446" i="5"/>
  <c r="P445" i="5" s="1"/>
  <c r="BK446" i="5"/>
  <c r="BK445" i="5" s="1"/>
  <c r="J445" i="5" s="1"/>
  <c r="J61" i="5" s="1"/>
  <c r="J446" i="5"/>
  <c r="BF446" i="5" s="1"/>
  <c r="BI443" i="5"/>
  <c r="BH443" i="5"/>
  <c r="BG443" i="5"/>
  <c r="BE443" i="5"/>
  <c r="T443" i="5"/>
  <c r="R443" i="5"/>
  <c r="P443" i="5"/>
  <c r="BK443" i="5"/>
  <c r="J443" i="5"/>
  <c r="BF443" i="5" s="1"/>
  <c r="BI440" i="5"/>
  <c r="BH440" i="5"/>
  <c r="BG440" i="5"/>
  <c r="BE440" i="5"/>
  <c r="T440" i="5"/>
  <c r="R440" i="5"/>
  <c r="P440" i="5"/>
  <c r="BK440" i="5"/>
  <c r="J440" i="5"/>
  <c r="BF440" i="5" s="1"/>
  <c r="BI438" i="5"/>
  <c r="BH438" i="5"/>
  <c r="BG438" i="5"/>
  <c r="BE438" i="5"/>
  <c r="T438" i="5"/>
  <c r="R438" i="5"/>
  <c r="P438" i="5"/>
  <c r="BK438" i="5"/>
  <c r="J438" i="5"/>
  <c r="BF438" i="5" s="1"/>
  <c r="BI436" i="5"/>
  <c r="BH436" i="5"/>
  <c r="BG436" i="5"/>
  <c r="BE436" i="5"/>
  <c r="T436" i="5"/>
  <c r="T435" i="5" s="1"/>
  <c r="R436" i="5"/>
  <c r="P436" i="5"/>
  <c r="BK436" i="5"/>
  <c r="J436" i="5"/>
  <c r="BF436" i="5" s="1"/>
  <c r="BI429" i="5"/>
  <c r="BH429" i="5"/>
  <c r="BG429" i="5"/>
  <c r="BE429" i="5"/>
  <c r="T429" i="5"/>
  <c r="R429" i="5"/>
  <c r="P429" i="5"/>
  <c r="BK429" i="5"/>
  <c r="J429" i="5"/>
  <c r="BF429" i="5" s="1"/>
  <c r="BI421" i="5"/>
  <c r="BH421" i="5"/>
  <c r="BG421" i="5"/>
  <c r="BE421" i="5"/>
  <c r="T421" i="5"/>
  <c r="R421" i="5"/>
  <c r="P421" i="5"/>
  <c r="BK421" i="5"/>
  <c r="J421" i="5"/>
  <c r="BF421" i="5" s="1"/>
  <c r="BI416" i="5"/>
  <c r="BH416" i="5"/>
  <c r="BG416" i="5"/>
  <c r="BE416" i="5"/>
  <c r="T416" i="5"/>
  <c r="R416" i="5"/>
  <c r="P416" i="5"/>
  <c r="BK416" i="5"/>
  <c r="J416" i="5"/>
  <c r="BF416" i="5" s="1"/>
  <c r="BI410" i="5"/>
  <c r="BH410" i="5"/>
  <c r="BG410" i="5"/>
  <c r="BE410" i="5"/>
  <c r="T410" i="5"/>
  <c r="R410" i="5"/>
  <c r="P410" i="5"/>
  <c r="BK410" i="5"/>
  <c r="J410" i="5"/>
  <c r="BF410" i="5" s="1"/>
  <c r="BI405" i="5"/>
  <c r="BH405" i="5"/>
  <c r="BG405" i="5"/>
  <c r="BE405" i="5"/>
  <c r="T405" i="5"/>
  <c r="R405" i="5"/>
  <c r="P405" i="5"/>
  <c r="BK405" i="5"/>
  <c r="J405" i="5"/>
  <c r="BF405" i="5" s="1"/>
  <c r="BI404" i="5"/>
  <c r="BH404" i="5"/>
  <c r="BG404" i="5"/>
  <c r="BE404" i="5"/>
  <c r="T404" i="5"/>
  <c r="R404" i="5"/>
  <c r="P404" i="5"/>
  <c r="BK404" i="5"/>
  <c r="J404" i="5"/>
  <c r="BF404" i="5" s="1"/>
  <c r="BI401" i="5"/>
  <c r="BH401" i="5"/>
  <c r="BG401" i="5"/>
  <c r="BE401" i="5"/>
  <c r="T401" i="5"/>
  <c r="R401" i="5"/>
  <c r="P401" i="5"/>
  <c r="BK401" i="5"/>
  <c r="J401" i="5"/>
  <c r="BF401" i="5" s="1"/>
  <c r="BI399" i="5"/>
  <c r="BH399" i="5"/>
  <c r="BG399" i="5"/>
  <c r="BE399" i="5"/>
  <c r="T399" i="5"/>
  <c r="R399" i="5"/>
  <c r="P399" i="5"/>
  <c r="BK399" i="5"/>
  <c r="J399" i="5"/>
  <c r="BF399" i="5" s="1"/>
  <c r="BI397" i="5"/>
  <c r="BH397" i="5"/>
  <c r="BG397" i="5"/>
  <c r="BE397" i="5"/>
  <c r="T397" i="5"/>
  <c r="R397" i="5"/>
  <c r="P397" i="5"/>
  <c r="BK397" i="5"/>
  <c r="J397" i="5"/>
  <c r="BF397" i="5" s="1"/>
  <c r="BI394" i="5"/>
  <c r="BH394" i="5"/>
  <c r="BG394" i="5"/>
  <c r="BE394" i="5"/>
  <c r="T394" i="5"/>
  <c r="R394" i="5"/>
  <c r="P394" i="5"/>
  <c r="BK394" i="5"/>
  <c r="J394" i="5"/>
  <c r="BF394" i="5" s="1"/>
  <c r="BI385" i="5"/>
  <c r="BH385" i="5"/>
  <c r="BG385" i="5"/>
  <c r="BE385" i="5"/>
  <c r="T385" i="5"/>
  <c r="R385" i="5"/>
  <c r="P385" i="5"/>
  <c r="BK385" i="5"/>
  <c r="J385" i="5"/>
  <c r="BF385" i="5" s="1"/>
  <c r="BI374" i="5"/>
  <c r="BH374" i="5"/>
  <c r="BG374" i="5"/>
  <c r="BE374" i="5"/>
  <c r="T374" i="5"/>
  <c r="R374" i="5"/>
  <c r="P374" i="5"/>
  <c r="BK374" i="5"/>
  <c r="J374" i="5"/>
  <c r="BF374" i="5" s="1"/>
  <c r="BI358" i="5"/>
  <c r="BH358" i="5"/>
  <c r="BG358" i="5"/>
  <c r="BE358" i="5"/>
  <c r="T358" i="5"/>
  <c r="R358" i="5"/>
  <c r="P358" i="5"/>
  <c r="BK358" i="5"/>
  <c r="J358" i="5"/>
  <c r="BF358" i="5" s="1"/>
  <c r="BI351" i="5"/>
  <c r="BH351" i="5"/>
  <c r="BG351" i="5"/>
  <c r="BE351" i="5"/>
  <c r="T351" i="5"/>
  <c r="R351" i="5"/>
  <c r="P351" i="5"/>
  <c r="BK351" i="5"/>
  <c r="J351" i="5"/>
  <c r="BF351" i="5" s="1"/>
  <c r="BI345" i="5"/>
  <c r="BH345" i="5"/>
  <c r="BG345" i="5"/>
  <c r="BE345" i="5"/>
  <c r="T345" i="5"/>
  <c r="R345" i="5"/>
  <c r="P345" i="5"/>
  <c r="BK345" i="5"/>
  <c r="J345" i="5"/>
  <c r="BF345" i="5" s="1"/>
  <c r="BI338" i="5"/>
  <c r="BH338" i="5"/>
  <c r="BG338" i="5"/>
  <c r="BE338" i="5"/>
  <c r="T338" i="5"/>
  <c r="R338" i="5"/>
  <c r="P338" i="5"/>
  <c r="BK338" i="5"/>
  <c r="J338" i="5"/>
  <c r="BF338" i="5" s="1"/>
  <c r="BI333" i="5"/>
  <c r="BH333" i="5"/>
  <c r="BG333" i="5"/>
  <c r="BE333" i="5"/>
  <c r="T333" i="5"/>
  <c r="R333" i="5"/>
  <c r="P333" i="5"/>
  <c r="BK333" i="5"/>
  <c r="J333" i="5"/>
  <c r="BF333" i="5" s="1"/>
  <c r="BI327" i="5"/>
  <c r="BH327" i="5"/>
  <c r="BG327" i="5"/>
  <c r="BE327" i="5"/>
  <c r="T327" i="5"/>
  <c r="R327" i="5"/>
  <c r="P327" i="5"/>
  <c r="BK327" i="5"/>
  <c r="J327" i="5"/>
  <c r="BF327" i="5" s="1"/>
  <c r="BI322" i="5"/>
  <c r="BH322" i="5"/>
  <c r="BG322" i="5"/>
  <c r="BE322" i="5"/>
  <c r="T322" i="5"/>
  <c r="R322" i="5"/>
  <c r="P322" i="5"/>
  <c r="BK322" i="5"/>
  <c r="J322" i="5"/>
  <c r="BF322" i="5" s="1"/>
  <c r="BI317" i="5"/>
  <c r="BH317" i="5"/>
  <c r="BG317" i="5"/>
  <c r="BE317" i="5"/>
  <c r="T317" i="5"/>
  <c r="R317" i="5"/>
  <c r="P317" i="5"/>
  <c r="BK317" i="5"/>
  <c r="J317" i="5"/>
  <c r="BF317" i="5" s="1"/>
  <c r="BI310" i="5"/>
  <c r="BH310" i="5"/>
  <c r="BG310" i="5"/>
  <c r="BE310" i="5"/>
  <c r="T310" i="5"/>
  <c r="R310" i="5"/>
  <c r="P310" i="5"/>
  <c r="BK310" i="5"/>
  <c r="J310" i="5"/>
  <c r="BF310" i="5"/>
  <c r="BI301" i="5"/>
  <c r="BH301" i="5"/>
  <c r="BG301" i="5"/>
  <c r="BE301" i="5"/>
  <c r="T301" i="5"/>
  <c r="R301" i="5"/>
  <c r="P301" i="5"/>
  <c r="BK301" i="5"/>
  <c r="J301" i="5"/>
  <c r="BF301" i="5" s="1"/>
  <c r="BI280" i="5"/>
  <c r="BH280" i="5"/>
  <c r="BG280" i="5"/>
  <c r="BE280" i="5"/>
  <c r="T280" i="5"/>
  <c r="R280" i="5"/>
  <c r="P280" i="5"/>
  <c r="BK280" i="5"/>
  <c r="J280" i="5"/>
  <c r="BF280" i="5" s="1"/>
  <c r="BI273" i="5"/>
  <c r="BH273" i="5"/>
  <c r="BG273" i="5"/>
  <c r="BE273" i="5"/>
  <c r="T273" i="5"/>
  <c r="R273" i="5"/>
  <c r="P273" i="5"/>
  <c r="BK273" i="5"/>
  <c r="J273" i="5"/>
  <c r="BF273" i="5" s="1"/>
  <c r="BI267" i="5"/>
  <c r="BH267" i="5"/>
  <c r="BG267" i="5"/>
  <c r="BE267" i="5"/>
  <c r="T267" i="5"/>
  <c r="R267" i="5"/>
  <c r="P267" i="5"/>
  <c r="BK267" i="5"/>
  <c r="J267" i="5"/>
  <c r="BF267" i="5"/>
  <c r="BI250" i="5"/>
  <c r="BH250" i="5"/>
  <c r="BG250" i="5"/>
  <c r="BE250" i="5"/>
  <c r="T250" i="5"/>
  <c r="R250" i="5"/>
  <c r="P250" i="5"/>
  <c r="BK250" i="5"/>
  <c r="J250" i="5"/>
  <c r="BF250" i="5" s="1"/>
  <c r="BI235" i="5"/>
  <c r="BH235" i="5"/>
  <c r="BG235" i="5"/>
  <c r="BE235" i="5"/>
  <c r="T235" i="5"/>
  <c r="R235" i="5"/>
  <c r="P235" i="5"/>
  <c r="BK235" i="5"/>
  <c r="J235" i="5"/>
  <c r="BF235" i="5" s="1"/>
  <c r="BI218" i="5"/>
  <c r="BH218" i="5"/>
  <c r="BG218" i="5"/>
  <c r="BE218" i="5"/>
  <c r="T218" i="5"/>
  <c r="R218" i="5"/>
  <c r="P218" i="5"/>
  <c r="BK218" i="5"/>
  <c r="J218" i="5"/>
  <c r="BF218" i="5" s="1"/>
  <c r="BI200" i="5"/>
  <c r="BH200" i="5"/>
  <c r="BG200" i="5"/>
  <c r="BE200" i="5"/>
  <c r="T200" i="5"/>
  <c r="R200" i="5"/>
  <c r="P200" i="5"/>
  <c r="BK200" i="5"/>
  <c r="J200" i="5"/>
  <c r="BF200" i="5" s="1"/>
  <c r="BI192" i="5"/>
  <c r="BH192" i="5"/>
  <c r="BG192" i="5"/>
  <c r="BE192" i="5"/>
  <c r="T192" i="5"/>
  <c r="R192" i="5"/>
  <c r="P192" i="5"/>
  <c r="BK192" i="5"/>
  <c r="J192" i="5"/>
  <c r="BF192" i="5" s="1"/>
  <c r="BI190" i="5"/>
  <c r="BH190" i="5"/>
  <c r="BG190" i="5"/>
  <c r="BE190" i="5"/>
  <c r="T190" i="5"/>
  <c r="R190" i="5"/>
  <c r="P190" i="5"/>
  <c r="BK190" i="5"/>
  <c r="J190" i="5"/>
  <c r="BF190" i="5" s="1"/>
  <c r="BI183" i="5"/>
  <c r="BH183" i="5"/>
  <c r="BG183" i="5"/>
  <c r="BE183" i="5"/>
  <c r="T183" i="5"/>
  <c r="R183" i="5"/>
  <c r="P183" i="5"/>
  <c r="BK183" i="5"/>
  <c r="J183" i="5"/>
  <c r="BF183" i="5" s="1"/>
  <c r="BI167" i="5"/>
  <c r="BH167" i="5"/>
  <c r="BG167" i="5"/>
  <c r="BE167" i="5"/>
  <c r="T167" i="5"/>
  <c r="R167" i="5"/>
  <c r="P167" i="5"/>
  <c r="BK167" i="5"/>
  <c r="J167" i="5"/>
  <c r="BF167" i="5" s="1"/>
  <c r="BI165" i="5"/>
  <c r="BH165" i="5"/>
  <c r="BG165" i="5"/>
  <c r="BE165" i="5"/>
  <c r="T165" i="5"/>
  <c r="R165" i="5"/>
  <c r="P165" i="5"/>
  <c r="BK165" i="5"/>
  <c r="J165" i="5"/>
  <c r="BF165" i="5" s="1"/>
  <c r="BI163" i="5"/>
  <c r="BH163" i="5"/>
  <c r="BG163" i="5"/>
  <c r="BE163" i="5"/>
  <c r="T163" i="5"/>
  <c r="R163" i="5"/>
  <c r="P163" i="5"/>
  <c r="BK163" i="5"/>
  <c r="J163" i="5"/>
  <c r="BF163" i="5" s="1"/>
  <c r="BI136" i="5"/>
  <c r="BH136" i="5"/>
  <c r="BG136" i="5"/>
  <c r="BE136" i="5"/>
  <c r="T136" i="5"/>
  <c r="R136" i="5"/>
  <c r="P136" i="5"/>
  <c r="BK136" i="5"/>
  <c r="J136" i="5"/>
  <c r="BF136" i="5" s="1"/>
  <c r="BI129" i="5"/>
  <c r="BH129" i="5"/>
  <c r="BG129" i="5"/>
  <c r="BE129" i="5"/>
  <c r="T129" i="5"/>
  <c r="R129" i="5"/>
  <c r="P129" i="5"/>
  <c r="BK129" i="5"/>
  <c r="J129" i="5"/>
  <c r="BF129" i="5" s="1"/>
  <c r="BI122" i="5"/>
  <c r="BH122" i="5"/>
  <c r="BG122" i="5"/>
  <c r="BE122" i="5"/>
  <c r="T122" i="5"/>
  <c r="R122" i="5"/>
  <c r="P122" i="5"/>
  <c r="BK122" i="5"/>
  <c r="J122" i="5"/>
  <c r="BF122" i="5" s="1"/>
  <c r="BI115" i="5"/>
  <c r="BH115" i="5"/>
  <c r="BG115" i="5"/>
  <c r="BE115" i="5"/>
  <c r="T115" i="5"/>
  <c r="R115" i="5"/>
  <c r="P115" i="5"/>
  <c r="BK115" i="5"/>
  <c r="J115" i="5"/>
  <c r="BF115" i="5" s="1"/>
  <c r="BI107" i="5"/>
  <c r="BH107" i="5"/>
  <c r="BG107" i="5"/>
  <c r="BE107" i="5"/>
  <c r="T107" i="5"/>
  <c r="R107" i="5"/>
  <c r="P107" i="5"/>
  <c r="BK107" i="5"/>
  <c r="J107" i="5"/>
  <c r="BF107" i="5" s="1"/>
  <c r="BI105" i="5"/>
  <c r="BH105" i="5"/>
  <c r="BG105" i="5"/>
  <c r="BE105" i="5"/>
  <c r="T105" i="5"/>
  <c r="R105" i="5"/>
  <c r="P105" i="5"/>
  <c r="BK105" i="5"/>
  <c r="J105" i="5"/>
  <c r="BF105" i="5" s="1"/>
  <c r="BI103" i="5"/>
  <c r="BH103" i="5"/>
  <c r="BG103" i="5"/>
  <c r="BE103" i="5"/>
  <c r="T103" i="5"/>
  <c r="R103" i="5"/>
  <c r="P103" i="5"/>
  <c r="BK103" i="5"/>
  <c r="J103" i="5"/>
  <c r="BF103" i="5" s="1"/>
  <c r="BI87" i="5"/>
  <c r="BH87" i="5"/>
  <c r="BG87" i="5"/>
  <c r="BE87" i="5"/>
  <c r="T87" i="5"/>
  <c r="R87" i="5"/>
  <c r="P87" i="5"/>
  <c r="BK87" i="5"/>
  <c r="J87" i="5"/>
  <c r="BF87" i="5" s="1"/>
  <c r="J80" i="5"/>
  <c r="F80" i="5"/>
  <c r="F78" i="5"/>
  <c r="E76" i="5"/>
  <c r="J51" i="5"/>
  <c r="F51" i="5"/>
  <c r="F49" i="5"/>
  <c r="E47" i="5"/>
  <c r="J18" i="5"/>
  <c r="E18" i="5"/>
  <c r="F81" i="5" s="1"/>
  <c r="J17" i="5"/>
  <c r="J12" i="5"/>
  <c r="J78" i="5" s="1"/>
  <c r="J49" i="5"/>
  <c r="E7" i="5"/>
  <c r="E74" i="5" s="1"/>
  <c r="AY55" i="1"/>
  <c r="AX55" i="1"/>
  <c r="BI89" i="4"/>
  <c r="BH89" i="4"/>
  <c r="BG89" i="4"/>
  <c r="BE89" i="4"/>
  <c r="T89" i="4"/>
  <c r="R89" i="4"/>
  <c r="P89" i="4"/>
  <c r="BK89" i="4"/>
  <c r="J89" i="4"/>
  <c r="BF89" i="4" s="1"/>
  <c r="BI88" i="4"/>
  <c r="BH88" i="4"/>
  <c r="BG88" i="4"/>
  <c r="BE88" i="4"/>
  <c r="T88" i="4"/>
  <c r="R88" i="4"/>
  <c r="P88" i="4"/>
  <c r="BK88" i="4"/>
  <c r="J88" i="4"/>
  <c r="BF88" i="4" s="1"/>
  <c r="BI87" i="4"/>
  <c r="F36" i="4" s="1"/>
  <c r="BD55" i="1" s="1"/>
  <c r="BH87" i="4"/>
  <c r="F35" i="4" s="1"/>
  <c r="BC55" i="1" s="1"/>
  <c r="BG87" i="4"/>
  <c r="BE87" i="4"/>
  <c r="T87" i="4"/>
  <c r="R87" i="4"/>
  <c r="P87" i="4"/>
  <c r="BK87" i="4"/>
  <c r="J87" i="4"/>
  <c r="BF87" i="4" s="1"/>
  <c r="J80" i="4"/>
  <c r="F80" i="4"/>
  <c r="F78" i="4"/>
  <c r="E76" i="4"/>
  <c r="J55" i="4"/>
  <c r="F55" i="4"/>
  <c r="F53" i="4"/>
  <c r="E51" i="4"/>
  <c r="J20" i="4"/>
  <c r="E20" i="4"/>
  <c r="F81" i="4" s="1"/>
  <c r="J19" i="4"/>
  <c r="J14" i="4"/>
  <c r="E7" i="4"/>
  <c r="AY54" i="1"/>
  <c r="AX54" i="1"/>
  <c r="BI140" i="3"/>
  <c r="BH140" i="3"/>
  <c r="BG140" i="3"/>
  <c r="BE140" i="3"/>
  <c r="T140" i="3"/>
  <c r="R140" i="3"/>
  <c r="P140" i="3"/>
  <c r="BK140" i="3"/>
  <c r="J140" i="3"/>
  <c r="BF140" i="3" s="1"/>
  <c r="BI139" i="3"/>
  <c r="BH139" i="3"/>
  <c r="BG139" i="3"/>
  <c r="BE139" i="3"/>
  <c r="T139" i="3"/>
  <c r="R139" i="3"/>
  <c r="P139" i="3"/>
  <c r="BK139" i="3"/>
  <c r="J139" i="3"/>
  <c r="BF139" i="3"/>
  <c r="BI138" i="3"/>
  <c r="BH138" i="3"/>
  <c r="BG138" i="3"/>
  <c r="BE138" i="3"/>
  <c r="T138" i="3"/>
  <c r="R138" i="3"/>
  <c r="P138" i="3"/>
  <c r="BK138" i="3"/>
  <c r="J138" i="3"/>
  <c r="BF138" i="3" s="1"/>
  <c r="BI137" i="3"/>
  <c r="BH137" i="3"/>
  <c r="BG137" i="3"/>
  <c r="BE137" i="3"/>
  <c r="T137" i="3"/>
  <c r="R137" i="3"/>
  <c r="P137" i="3"/>
  <c r="BK137" i="3"/>
  <c r="J137" i="3"/>
  <c r="BF137" i="3" s="1"/>
  <c r="BI136" i="3"/>
  <c r="BH136" i="3"/>
  <c r="BG136" i="3"/>
  <c r="BE136" i="3"/>
  <c r="T136" i="3"/>
  <c r="R136" i="3"/>
  <c r="P136" i="3"/>
  <c r="BK136" i="3"/>
  <c r="J136" i="3"/>
  <c r="BF136" i="3" s="1"/>
  <c r="BI135" i="3"/>
  <c r="BH135" i="3"/>
  <c r="BG135" i="3"/>
  <c r="BE135" i="3"/>
  <c r="T135" i="3"/>
  <c r="R135" i="3"/>
  <c r="P135" i="3"/>
  <c r="BK135" i="3"/>
  <c r="J135" i="3"/>
  <c r="BF135" i="3" s="1"/>
  <c r="BI134" i="3"/>
  <c r="BH134" i="3"/>
  <c r="BG134" i="3"/>
  <c r="BE134" i="3"/>
  <c r="T134" i="3"/>
  <c r="R134" i="3"/>
  <c r="P134" i="3"/>
  <c r="BK134" i="3"/>
  <c r="J134" i="3"/>
  <c r="BF134" i="3" s="1"/>
  <c r="BI133" i="3"/>
  <c r="BH133" i="3"/>
  <c r="BG133" i="3"/>
  <c r="BE133" i="3"/>
  <c r="T133" i="3"/>
  <c r="R133" i="3"/>
  <c r="P133" i="3"/>
  <c r="BK133" i="3"/>
  <c r="J133" i="3"/>
  <c r="BF133" i="3" s="1"/>
  <c r="BI132" i="3"/>
  <c r="BH132" i="3"/>
  <c r="BG132" i="3"/>
  <c r="BE132" i="3"/>
  <c r="T132" i="3"/>
  <c r="R132" i="3"/>
  <c r="P132" i="3"/>
  <c r="BK132" i="3"/>
  <c r="J132" i="3"/>
  <c r="BF132" i="3" s="1"/>
  <c r="BI131" i="3"/>
  <c r="BH131" i="3"/>
  <c r="BG131" i="3"/>
  <c r="BE131" i="3"/>
  <c r="T131" i="3"/>
  <c r="R131" i="3"/>
  <c r="P131" i="3"/>
  <c r="BK131" i="3"/>
  <c r="J131" i="3"/>
  <c r="BF131" i="3" s="1"/>
  <c r="BI130" i="3"/>
  <c r="BH130" i="3"/>
  <c r="BG130" i="3"/>
  <c r="BE130" i="3"/>
  <c r="T130" i="3"/>
  <c r="R130" i="3"/>
  <c r="P130" i="3"/>
  <c r="BK130" i="3"/>
  <c r="J130" i="3"/>
  <c r="BF130" i="3" s="1"/>
  <c r="BI129" i="3"/>
  <c r="BH129" i="3"/>
  <c r="BG129" i="3"/>
  <c r="BE129" i="3"/>
  <c r="T129" i="3"/>
  <c r="R129" i="3"/>
  <c r="R127" i="3" s="1"/>
  <c r="P129" i="3"/>
  <c r="BK129" i="3"/>
  <c r="J129" i="3"/>
  <c r="BF129" i="3" s="1"/>
  <c r="BI128" i="3"/>
  <c r="BH128" i="3"/>
  <c r="BG128" i="3"/>
  <c r="BE128" i="3"/>
  <c r="T128" i="3"/>
  <c r="R128" i="3"/>
  <c r="P128" i="3"/>
  <c r="BK128" i="3"/>
  <c r="J128" i="3"/>
  <c r="BF128" i="3" s="1"/>
  <c r="BI126" i="3"/>
  <c r="BH126" i="3"/>
  <c r="BG126" i="3"/>
  <c r="BE126" i="3"/>
  <c r="T126" i="3"/>
  <c r="R126" i="3"/>
  <c r="P126" i="3"/>
  <c r="BK126" i="3"/>
  <c r="J126" i="3"/>
  <c r="BF126" i="3" s="1"/>
  <c r="BI125" i="3"/>
  <c r="BH125" i="3"/>
  <c r="BG125" i="3"/>
  <c r="BE125" i="3"/>
  <c r="T125" i="3"/>
  <c r="R125" i="3"/>
  <c r="P125" i="3"/>
  <c r="BK125" i="3"/>
  <c r="J125" i="3"/>
  <c r="BF125" i="3"/>
  <c r="BI124" i="3"/>
  <c r="BH124" i="3"/>
  <c r="BG124" i="3"/>
  <c r="BE124" i="3"/>
  <c r="T124" i="3"/>
  <c r="R124" i="3"/>
  <c r="P124" i="3"/>
  <c r="BK124" i="3"/>
  <c r="J124" i="3"/>
  <c r="BF124" i="3" s="1"/>
  <c r="BI123" i="3"/>
  <c r="BH123" i="3"/>
  <c r="BG123" i="3"/>
  <c r="BE123" i="3"/>
  <c r="T123" i="3"/>
  <c r="R123" i="3"/>
  <c r="P123" i="3"/>
  <c r="BK123" i="3"/>
  <c r="J123" i="3"/>
  <c r="BF123" i="3" s="1"/>
  <c r="BI121" i="3"/>
  <c r="BH121" i="3"/>
  <c r="BG121" i="3"/>
  <c r="BE121" i="3"/>
  <c r="T121" i="3"/>
  <c r="T120" i="3"/>
  <c r="R121" i="3"/>
  <c r="R120" i="3" s="1"/>
  <c r="P121" i="3"/>
  <c r="P120" i="3"/>
  <c r="BK121" i="3"/>
  <c r="BK120" i="3" s="1"/>
  <c r="J120" i="3" s="1"/>
  <c r="J64" i="3" s="1"/>
  <c r="J121" i="3"/>
  <c r="BF121" i="3" s="1"/>
  <c r="BI119" i="3"/>
  <c r="BH119" i="3"/>
  <c r="BG119" i="3"/>
  <c r="BE119" i="3"/>
  <c r="T119" i="3"/>
  <c r="R119" i="3"/>
  <c r="P119" i="3"/>
  <c r="BK119" i="3"/>
  <c r="J119" i="3"/>
  <c r="BF119" i="3"/>
  <c r="BI118" i="3"/>
  <c r="BH118" i="3"/>
  <c r="BG118" i="3"/>
  <c r="BE118" i="3"/>
  <c r="T118" i="3"/>
  <c r="R118" i="3"/>
  <c r="P118" i="3"/>
  <c r="BK118" i="3"/>
  <c r="J118" i="3"/>
  <c r="BF118" i="3" s="1"/>
  <c r="BI117" i="3"/>
  <c r="BH117" i="3"/>
  <c r="BG117" i="3"/>
  <c r="BE117" i="3"/>
  <c r="T117" i="3"/>
  <c r="R117" i="3"/>
  <c r="P117" i="3"/>
  <c r="BK117" i="3"/>
  <c r="J117" i="3"/>
  <c r="BF117" i="3" s="1"/>
  <c r="BI116" i="3"/>
  <c r="BH116" i="3"/>
  <c r="BG116" i="3"/>
  <c r="BE116" i="3"/>
  <c r="T116" i="3"/>
  <c r="R116" i="3"/>
  <c r="P116" i="3"/>
  <c r="BK116" i="3"/>
  <c r="J116" i="3"/>
  <c r="BF116" i="3" s="1"/>
  <c r="BI115" i="3"/>
  <c r="BH115" i="3"/>
  <c r="BG115" i="3"/>
  <c r="BE115" i="3"/>
  <c r="T115" i="3"/>
  <c r="R115" i="3"/>
  <c r="P115" i="3"/>
  <c r="BK115" i="3"/>
  <c r="J115" i="3"/>
  <c r="BF115" i="3" s="1"/>
  <c r="BI114" i="3"/>
  <c r="BH114" i="3"/>
  <c r="BG114" i="3"/>
  <c r="BE114" i="3"/>
  <c r="T114" i="3"/>
  <c r="R114" i="3"/>
  <c r="P114" i="3"/>
  <c r="BK114" i="3"/>
  <c r="J114" i="3"/>
  <c r="BF114" i="3" s="1"/>
  <c r="BI113" i="3"/>
  <c r="BH113" i="3"/>
  <c r="BG113" i="3"/>
  <c r="BE113" i="3"/>
  <c r="T113" i="3"/>
  <c r="R113" i="3"/>
  <c r="P113" i="3"/>
  <c r="BK113" i="3"/>
  <c r="J113" i="3"/>
  <c r="BF113" i="3"/>
  <c r="BI112" i="3"/>
  <c r="BH112" i="3"/>
  <c r="BG112" i="3"/>
  <c r="BE112" i="3"/>
  <c r="T112" i="3"/>
  <c r="R112" i="3"/>
  <c r="P112" i="3"/>
  <c r="BK112" i="3"/>
  <c r="J112" i="3"/>
  <c r="BF112" i="3" s="1"/>
  <c r="BI111" i="3"/>
  <c r="BH111" i="3"/>
  <c r="BG111" i="3"/>
  <c r="BE111" i="3"/>
  <c r="T111" i="3"/>
  <c r="R111" i="3"/>
  <c r="P111" i="3"/>
  <c r="BK111" i="3"/>
  <c r="J111" i="3"/>
  <c r="BF111" i="3" s="1"/>
  <c r="BI110" i="3"/>
  <c r="BH110" i="3"/>
  <c r="BG110" i="3"/>
  <c r="BE110" i="3"/>
  <c r="T110" i="3"/>
  <c r="R110" i="3"/>
  <c r="P110" i="3"/>
  <c r="BK110" i="3"/>
  <c r="J110" i="3"/>
  <c r="BF110" i="3" s="1"/>
  <c r="BI109" i="3"/>
  <c r="BH109" i="3"/>
  <c r="BG109" i="3"/>
  <c r="BE109" i="3"/>
  <c r="T109" i="3"/>
  <c r="R109" i="3"/>
  <c r="P109" i="3"/>
  <c r="BK109" i="3"/>
  <c r="J109" i="3"/>
  <c r="BF109" i="3" s="1"/>
  <c r="BI108" i="3"/>
  <c r="BH108" i="3"/>
  <c r="BG108" i="3"/>
  <c r="BE108" i="3"/>
  <c r="T108" i="3"/>
  <c r="R108" i="3"/>
  <c r="P108" i="3"/>
  <c r="BK108" i="3"/>
  <c r="J108" i="3"/>
  <c r="BF108" i="3" s="1"/>
  <c r="BI107" i="3"/>
  <c r="BH107" i="3"/>
  <c r="BG107" i="3"/>
  <c r="BE107" i="3"/>
  <c r="T107" i="3"/>
  <c r="R107" i="3"/>
  <c r="P107" i="3"/>
  <c r="BK107" i="3"/>
  <c r="J107" i="3"/>
  <c r="BF107" i="3" s="1"/>
  <c r="BI106" i="3"/>
  <c r="BH106" i="3"/>
  <c r="BG106" i="3"/>
  <c r="BE106" i="3"/>
  <c r="T106" i="3"/>
  <c r="R106" i="3"/>
  <c r="P106" i="3"/>
  <c r="BK106" i="3"/>
  <c r="J106" i="3"/>
  <c r="BF106" i="3" s="1"/>
  <c r="BI105" i="3"/>
  <c r="BH105" i="3"/>
  <c r="BG105" i="3"/>
  <c r="BE105" i="3"/>
  <c r="T105" i="3"/>
  <c r="R105" i="3"/>
  <c r="P105" i="3"/>
  <c r="BK105" i="3"/>
  <c r="J105" i="3"/>
  <c r="BF105" i="3" s="1"/>
  <c r="BI104" i="3"/>
  <c r="BH104" i="3"/>
  <c r="BG104" i="3"/>
  <c r="BE104" i="3"/>
  <c r="T104" i="3"/>
  <c r="R104" i="3"/>
  <c r="P104" i="3"/>
  <c r="BK104" i="3"/>
  <c r="J104" i="3"/>
  <c r="BF104" i="3" s="1"/>
  <c r="BI103" i="3"/>
  <c r="BH103" i="3"/>
  <c r="BG103" i="3"/>
  <c r="BE103" i="3"/>
  <c r="T103" i="3"/>
  <c r="R103" i="3"/>
  <c r="P103" i="3"/>
  <c r="BK103" i="3"/>
  <c r="J103" i="3"/>
  <c r="BF103" i="3"/>
  <c r="BI102" i="3"/>
  <c r="BH102" i="3"/>
  <c r="BG102" i="3"/>
  <c r="BE102" i="3"/>
  <c r="T102" i="3"/>
  <c r="R102" i="3"/>
  <c r="P102" i="3"/>
  <c r="BK102" i="3"/>
  <c r="J102" i="3"/>
  <c r="BF102" i="3" s="1"/>
  <c r="BI101" i="3"/>
  <c r="BH101" i="3"/>
  <c r="BG101" i="3"/>
  <c r="BE101" i="3"/>
  <c r="T101" i="3"/>
  <c r="R101" i="3"/>
  <c r="P101" i="3"/>
  <c r="BK101" i="3"/>
  <c r="J101" i="3"/>
  <c r="BF101" i="3" s="1"/>
  <c r="BI100" i="3"/>
  <c r="BH100" i="3"/>
  <c r="BG100" i="3"/>
  <c r="BE100" i="3"/>
  <c r="T100" i="3"/>
  <c r="R100" i="3"/>
  <c r="P100" i="3"/>
  <c r="BK100" i="3"/>
  <c r="J100" i="3"/>
  <c r="BF100" i="3" s="1"/>
  <c r="BI98" i="3"/>
  <c r="BH98" i="3"/>
  <c r="BG98" i="3"/>
  <c r="BE98" i="3"/>
  <c r="T98" i="3"/>
  <c r="R98" i="3"/>
  <c r="P98" i="3"/>
  <c r="BK98" i="3"/>
  <c r="J98" i="3"/>
  <c r="BF98" i="3" s="1"/>
  <c r="BI97" i="3"/>
  <c r="BH97" i="3"/>
  <c r="BG97" i="3"/>
  <c r="BE97" i="3"/>
  <c r="T97" i="3"/>
  <c r="R97" i="3"/>
  <c r="P97" i="3"/>
  <c r="BK97" i="3"/>
  <c r="J97" i="3"/>
  <c r="BF97" i="3" s="1"/>
  <c r="BI96" i="3"/>
  <c r="BH96" i="3"/>
  <c r="BG96" i="3"/>
  <c r="BE96" i="3"/>
  <c r="T96" i="3"/>
  <c r="R96" i="3"/>
  <c r="P96" i="3"/>
  <c r="BK96" i="3"/>
  <c r="J96" i="3"/>
  <c r="BF96" i="3" s="1"/>
  <c r="BI95" i="3"/>
  <c r="BH95" i="3"/>
  <c r="BG95" i="3"/>
  <c r="BE95" i="3"/>
  <c r="T95" i="3"/>
  <c r="R95" i="3"/>
  <c r="P95" i="3"/>
  <c r="BK95" i="3"/>
  <c r="J95" i="3"/>
  <c r="BF95" i="3" s="1"/>
  <c r="BI94" i="3"/>
  <c r="BH94" i="3"/>
  <c r="BG94" i="3"/>
  <c r="BE94" i="3"/>
  <c r="T94" i="3"/>
  <c r="R94" i="3"/>
  <c r="P94" i="3"/>
  <c r="BK94" i="3"/>
  <c r="J94" i="3"/>
  <c r="BF94" i="3" s="1"/>
  <c r="BI93" i="3"/>
  <c r="BH93" i="3"/>
  <c r="BG93" i="3"/>
  <c r="BE93" i="3"/>
  <c r="T93" i="3"/>
  <c r="R93" i="3"/>
  <c r="P93" i="3"/>
  <c r="BK93" i="3"/>
  <c r="J93" i="3"/>
  <c r="BF93" i="3" s="1"/>
  <c r="BI91" i="3"/>
  <c r="BH91" i="3"/>
  <c r="BG91" i="3"/>
  <c r="BE91" i="3"/>
  <c r="T91" i="3"/>
  <c r="R91" i="3"/>
  <c r="P91" i="3"/>
  <c r="BK91" i="3"/>
  <c r="J91" i="3"/>
  <c r="BF91" i="3" s="1"/>
  <c r="J84" i="3"/>
  <c r="F84" i="3"/>
  <c r="F82" i="3"/>
  <c r="E80" i="3"/>
  <c r="J55" i="3"/>
  <c r="F55" i="3"/>
  <c r="F53" i="3"/>
  <c r="E51" i="3"/>
  <c r="J20" i="3"/>
  <c r="E20" i="3"/>
  <c r="F85" i="3" s="1"/>
  <c r="J19" i="3"/>
  <c r="J14" i="3"/>
  <c r="E7" i="3"/>
  <c r="E76" i="3" s="1"/>
  <c r="AY53" i="1"/>
  <c r="AX53" i="1"/>
  <c r="BI408" i="2"/>
  <c r="BH408" i="2"/>
  <c r="BG408" i="2"/>
  <c r="BE408" i="2"/>
  <c r="T408" i="2"/>
  <c r="R408" i="2"/>
  <c r="P408" i="2"/>
  <c r="BK408" i="2"/>
  <c r="J408" i="2"/>
  <c r="BF408" i="2" s="1"/>
  <c r="BI399" i="2"/>
  <c r="BH399" i="2"/>
  <c r="BG399" i="2"/>
  <c r="BE399" i="2"/>
  <c r="T399" i="2"/>
  <c r="R399" i="2"/>
  <c r="P399" i="2"/>
  <c r="BK399" i="2"/>
  <c r="J399" i="2"/>
  <c r="BF399" i="2" s="1"/>
  <c r="BI396" i="2"/>
  <c r="BH396" i="2"/>
  <c r="BG396" i="2"/>
  <c r="BE396" i="2"/>
  <c r="T396" i="2"/>
  <c r="R396" i="2"/>
  <c r="P396" i="2"/>
  <c r="BK396" i="2"/>
  <c r="J396" i="2"/>
  <c r="BF396" i="2"/>
  <c r="BI391" i="2"/>
  <c r="BH391" i="2"/>
  <c r="BG391" i="2"/>
  <c r="BE391" i="2"/>
  <c r="T391" i="2"/>
  <c r="R391" i="2"/>
  <c r="P391" i="2"/>
  <c r="BK391" i="2"/>
  <c r="J391" i="2"/>
  <c r="BF391" i="2" s="1"/>
  <c r="BI386" i="2"/>
  <c r="BH386" i="2"/>
  <c r="BG386" i="2"/>
  <c r="BE386" i="2"/>
  <c r="T386" i="2"/>
  <c r="R386" i="2"/>
  <c r="P386" i="2"/>
  <c r="BK386" i="2"/>
  <c r="J386" i="2"/>
  <c r="BF386" i="2" s="1"/>
  <c r="BI381" i="2"/>
  <c r="BH381" i="2"/>
  <c r="BG381" i="2"/>
  <c r="BE381" i="2"/>
  <c r="T381" i="2"/>
  <c r="R381" i="2"/>
  <c r="P381" i="2"/>
  <c r="BK381" i="2"/>
  <c r="J381" i="2"/>
  <c r="BF381" i="2" s="1"/>
  <c r="BI376" i="2"/>
  <c r="BH376" i="2"/>
  <c r="BG376" i="2"/>
  <c r="BE376" i="2"/>
  <c r="T376" i="2"/>
  <c r="R376" i="2"/>
  <c r="P376" i="2"/>
  <c r="BK376" i="2"/>
  <c r="J376" i="2"/>
  <c r="BF376" i="2" s="1"/>
  <c r="BI375" i="2"/>
  <c r="BH375" i="2"/>
  <c r="BG375" i="2"/>
  <c r="BE375" i="2"/>
  <c r="T375" i="2"/>
  <c r="R375" i="2"/>
  <c r="P375" i="2"/>
  <c r="BK375" i="2"/>
  <c r="J375" i="2"/>
  <c r="BF375" i="2"/>
  <c r="BI370" i="2"/>
  <c r="BH370" i="2"/>
  <c r="BG370" i="2"/>
  <c r="BE370" i="2"/>
  <c r="T370" i="2"/>
  <c r="R370" i="2"/>
  <c r="P370" i="2"/>
  <c r="BK370" i="2"/>
  <c r="J370" i="2"/>
  <c r="BF370" i="2" s="1"/>
  <c r="BI365" i="2"/>
  <c r="BH365" i="2"/>
  <c r="BG365" i="2"/>
  <c r="BE365" i="2"/>
  <c r="T365" i="2"/>
  <c r="R365" i="2"/>
  <c r="P365" i="2"/>
  <c r="BK365" i="2"/>
  <c r="J365" i="2"/>
  <c r="BF365" i="2" s="1"/>
  <c r="BI359" i="2"/>
  <c r="BH359" i="2"/>
  <c r="BG359" i="2"/>
  <c r="BE359" i="2"/>
  <c r="T359" i="2"/>
  <c r="R359" i="2"/>
  <c r="P359" i="2"/>
  <c r="BK359" i="2"/>
  <c r="J359" i="2"/>
  <c r="BF359" i="2"/>
  <c r="BI353" i="2"/>
  <c r="BH353" i="2"/>
  <c r="BG353" i="2"/>
  <c r="BE353" i="2"/>
  <c r="T353" i="2"/>
  <c r="R353" i="2"/>
  <c r="P353" i="2"/>
  <c r="BK353" i="2"/>
  <c r="J353" i="2"/>
  <c r="BF353" i="2" s="1"/>
  <c r="BI347" i="2"/>
  <c r="BH347" i="2"/>
  <c r="BG347" i="2"/>
  <c r="BE347" i="2"/>
  <c r="T347" i="2"/>
  <c r="R347" i="2"/>
  <c r="P347" i="2"/>
  <c r="BK347" i="2"/>
  <c r="J347" i="2"/>
  <c r="BF347" i="2" s="1"/>
  <c r="BI341" i="2"/>
  <c r="BH341" i="2"/>
  <c r="BG341" i="2"/>
  <c r="BE341" i="2"/>
  <c r="T341" i="2"/>
  <c r="R341" i="2"/>
  <c r="P341" i="2"/>
  <c r="BK341" i="2"/>
  <c r="J341" i="2"/>
  <c r="BF341" i="2" s="1"/>
  <c r="BI337" i="2"/>
  <c r="BH337" i="2"/>
  <c r="BG337" i="2"/>
  <c r="BE337" i="2"/>
  <c r="T337" i="2"/>
  <c r="R337" i="2"/>
  <c r="P337" i="2"/>
  <c r="BK337" i="2"/>
  <c r="J337" i="2"/>
  <c r="BF337" i="2" s="1"/>
  <c r="BI334" i="2"/>
  <c r="BH334" i="2"/>
  <c r="BG334" i="2"/>
  <c r="BE334" i="2"/>
  <c r="T334" i="2"/>
  <c r="R334" i="2"/>
  <c r="P334" i="2"/>
  <c r="BK334" i="2"/>
  <c r="J334" i="2"/>
  <c r="BF334" i="2"/>
  <c r="BI332" i="2"/>
  <c r="BH332" i="2"/>
  <c r="BG332" i="2"/>
  <c r="BE332" i="2"/>
  <c r="T332" i="2"/>
  <c r="R332" i="2"/>
  <c r="P332" i="2"/>
  <c r="BK332" i="2"/>
  <c r="J332" i="2"/>
  <c r="BF332" i="2" s="1"/>
  <c r="BI326" i="2"/>
  <c r="BH326" i="2"/>
  <c r="BG326" i="2"/>
  <c r="BE326" i="2"/>
  <c r="T326" i="2"/>
  <c r="R326" i="2"/>
  <c r="P326" i="2"/>
  <c r="BK326" i="2"/>
  <c r="J326" i="2"/>
  <c r="BF326" i="2" s="1"/>
  <c r="BI321" i="2"/>
  <c r="BH321" i="2"/>
  <c r="BG321" i="2"/>
  <c r="BE321" i="2"/>
  <c r="T321" i="2"/>
  <c r="R321" i="2"/>
  <c r="P321" i="2"/>
  <c r="BK321" i="2"/>
  <c r="J321" i="2"/>
  <c r="BF321" i="2" s="1"/>
  <c r="BI307" i="2"/>
  <c r="BH307" i="2"/>
  <c r="BG307" i="2"/>
  <c r="BE307" i="2"/>
  <c r="T307" i="2"/>
  <c r="R307" i="2"/>
  <c r="P307" i="2"/>
  <c r="BK307" i="2"/>
  <c r="J307" i="2"/>
  <c r="BF307" i="2" s="1"/>
  <c r="BI295" i="2"/>
  <c r="BH295" i="2"/>
  <c r="BG295" i="2"/>
  <c r="BE295" i="2"/>
  <c r="T295" i="2"/>
  <c r="R295" i="2"/>
  <c r="P295" i="2"/>
  <c r="BK295" i="2"/>
  <c r="J295" i="2"/>
  <c r="BF295" i="2"/>
  <c r="BI291" i="2"/>
  <c r="BH291" i="2"/>
  <c r="BG291" i="2"/>
  <c r="BE291" i="2"/>
  <c r="T291" i="2"/>
  <c r="R291" i="2"/>
  <c r="P291" i="2"/>
  <c r="BK291" i="2"/>
  <c r="J291" i="2"/>
  <c r="BF291" i="2" s="1"/>
  <c r="BI282" i="2"/>
  <c r="BH282" i="2"/>
  <c r="BG282" i="2"/>
  <c r="BE282" i="2"/>
  <c r="T282" i="2"/>
  <c r="R282" i="2"/>
  <c r="P282" i="2"/>
  <c r="BK282" i="2"/>
  <c r="J282" i="2"/>
  <c r="BF282" i="2" s="1"/>
  <c r="BI275" i="2"/>
  <c r="BH275" i="2"/>
  <c r="BG275" i="2"/>
  <c r="BE275" i="2"/>
  <c r="T275" i="2"/>
  <c r="R275" i="2"/>
  <c r="P275" i="2"/>
  <c r="BK275" i="2"/>
  <c r="J275" i="2"/>
  <c r="BF275" i="2"/>
  <c r="BI269" i="2"/>
  <c r="BH269" i="2"/>
  <c r="BG269" i="2"/>
  <c r="BE269" i="2"/>
  <c r="T269" i="2"/>
  <c r="R269" i="2"/>
  <c r="P269" i="2"/>
  <c r="BK269" i="2"/>
  <c r="J269" i="2"/>
  <c r="BF269" i="2" s="1"/>
  <c r="BI263" i="2"/>
  <c r="BH263" i="2"/>
  <c r="BG263" i="2"/>
  <c r="BE263" i="2"/>
  <c r="T263" i="2"/>
  <c r="R263" i="2"/>
  <c r="P263" i="2"/>
  <c r="BK263" i="2"/>
  <c r="J263" i="2"/>
  <c r="BF263" i="2" s="1"/>
  <c r="BI257" i="2"/>
  <c r="BH257" i="2"/>
  <c r="BG257" i="2"/>
  <c r="BE257" i="2"/>
  <c r="T257" i="2"/>
  <c r="R257" i="2"/>
  <c r="P257" i="2"/>
  <c r="BK257" i="2"/>
  <c r="J257" i="2"/>
  <c r="BF257" i="2" s="1"/>
  <c r="BI243" i="2"/>
  <c r="BH243" i="2"/>
  <c r="BG243" i="2"/>
  <c r="BE243" i="2"/>
  <c r="T243" i="2"/>
  <c r="R243" i="2"/>
  <c r="P243" i="2"/>
  <c r="BK243" i="2"/>
  <c r="J243" i="2"/>
  <c r="BF243" i="2" s="1"/>
  <c r="BI229" i="2"/>
  <c r="BH229" i="2"/>
  <c r="BG229" i="2"/>
  <c r="BE229" i="2"/>
  <c r="T229" i="2"/>
  <c r="R229" i="2"/>
  <c r="P229" i="2"/>
  <c r="BK229" i="2"/>
  <c r="J229" i="2"/>
  <c r="BF229" i="2"/>
  <c r="BI216" i="2"/>
  <c r="BH216" i="2"/>
  <c r="BG216" i="2"/>
  <c r="BE216" i="2"/>
  <c r="T216" i="2"/>
  <c r="R216" i="2"/>
  <c r="P216" i="2"/>
  <c r="BK216" i="2"/>
  <c r="J216" i="2"/>
  <c r="BF216" i="2" s="1"/>
  <c r="BI202" i="2"/>
  <c r="BH202" i="2"/>
  <c r="BG202" i="2"/>
  <c r="BE202" i="2"/>
  <c r="T202" i="2"/>
  <c r="R202" i="2"/>
  <c r="P202" i="2"/>
  <c r="BK202" i="2"/>
  <c r="J202" i="2"/>
  <c r="BF202" i="2" s="1"/>
  <c r="BI194" i="2"/>
  <c r="BH194" i="2"/>
  <c r="BG194" i="2"/>
  <c r="BE194" i="2"/>
  <c r="T194" i="2"/>
  <c r="R194" i="2"/>
  <c r="P194" i="2"/>
  <c r="BK194" i="2"/>
  <c r="J194" i="2"/>
  <c r="BF194" i="2" s="1"/>
  <c r="BI191" i="2"/>
  <c r="BH191" i="2"/>
  <c r="BG191" i="2"/>
  <c r="BE191" i="2"/>
  <c r="T191" i="2"/>
  <c r="R191" i="2"/>
  <c r="P191" i="2"/>
  <c r="BK191" i="2"/>
  <c r="J191" i="2"/>
  <c r="BF191" i="2" s="1"/>
  <c r="BI189" i="2"/>
  <c r="BH189" i="2"/>
  <c r="BG189" i="2"/>
  <c r="BE189" i="2"/>
  <c r="T189" i="2"/>
  <c r="R189" i="2"/>
  <c r="P189" i="2"/>
  <c r="BK189" i="2"/>
  <c r="J189" i="2"/>
  <c r="BF189" i="2" s="1"/>
  <c r="BI185" i="2"/>
  <c r="BH185" i="2"/>
  <c r="BG185" i="2"/>
  <c r="BE185" i="2"/>
  <c r="T185" i="2"/>
  <c r="R185" i="2"/>
  <c r="P185" i="2"/>
  <c r="BK185" i="2"/>
  <c r="J185" i="2"/>
  <c r="BF185" i="2" s="1"/>
  <c r="BI183" i="2"/>
  <c r="BH183" i="2"/>
  <c r="BG183" i="2"/>
  <c r="BE183" i="2"/>
  <c r="T183" i="2"/>
  <c r="R183" i="2"/>
  <c r="P183" i="2"/>
  <c r="BK183" i="2"/>
  <c r="J183" i="2"/>
  <c r="BF183" i="2" s="1"/>
  <c r="BI168" i="2"/>
  <c r="BH168" i="2"/>
  <c r="BG168" i="2"/>
  <c r="BE168" i="2"/>
  <c r="T168" i="2"/>
  <c r="R168" i="2"/>
  <c r="P168" i="2"/>
  <c r="BK168" i="2"/>
  <c r="J168" i="2"/>
  <c r="BF168" i="2" s="1"/>
  <c r="BI165" i="2"/>
  <c r="BH165" i="2"/>
  <c r="BG165" i="2"/>
  <c r="BE165" i="2"/>
  <c r="T165" i="2"/>
  <c r="R165" i="2"/>
  <c r="P165" i="2"/>
  <c r="BK165" i="2"/>
  <c r="J165" i="2"/>
  <c r="BF165" i="2"/>
  <c r="BI163" i="2"/>
  <c r="BH163" i="2"/>
  <c r="BG163" i="2"/>
  <c r="BE163" i="2"/>
  <c r="T163" i="2"/>
  <c r="R163" i="2"/>
  <c r="P163" i="2"/>
  <c r="BK163" i="2"/>
  <c r="J163" i="2"/>
  <c r="BF163" i="2" s="1"/>
  <c r="BI147" i="2"/>
  <c r="BH147" i="2"/>
  <c r="BG147" i="2"/>
  <c r="BE147" i="2"/>
  <c r="T147" i="2"/>
  <c r="R147" i="2"/>
  <c r="P147" i="2"/>
  <c r="BK147" i="2"/>
  <c r="J147" i="2"/>
  <c r="BF147" i="2" s="1"/>
  <c r="BI144" i="2"/>
  <c r="BH144" i="2"/>
  <c r="BG144" i="2"/>
  <c r="BE144" i="2"/>
  <c r="T144" i="2"/>
  <c r="R144" i="2"/>
  <c r="P144" i="2"/>
  <c r="BK144" i="2"/>
  <c r="J144" i="2"/>
  <c r="BF144" i="2" s="1"/>
  <c r="BI141" i="2"/>
  <c r="BH141" i="2"/>
  <c r="BG141" i="2"/>
  <c r="BE141" i="2"/>
  <c r="T141" i="2"/>
  <c r="R141" i="2"/>
  <c r="P141" i="2"/>
  <c r="BK141" i="2"/>
  <c r="J141" i="2"/>
  <c r="BF141" i="2"/>
  <c r="BI137" i="2"/>
  <c r="BH137" i="2"/>
  <c r="BG137" i="2"/>
  <c r="BE137" i="2"/>
  <c r="T137" i="2"/>
  <c r="R137" i="2"/>
  <c r="P137" i="2"/>
  <c r="BK137" i="2"/>
  <c r="J137" i="2"/>
  <c r="BF137" i="2" s="1"/>
  <c r="BI134" i="2"/>
  <c r="BH134" i="2"/>
  <c r="BG134" i="2"/>
  <c r="BE134" i="2"/>
  <c r="T134" i="2"/>
  <c r="R134" i="2"/>
  <c r="P134" i="2"/>
  <c r="BK134" i="2"/>
  <c r="J134" i="2"/>
  <c r="BF134" i="2" s="1"/>
  <c r="BI131" i="2"/>
  <c r="BH131" i="2"/>
  <c r="BG131" i="2"/>
  <c r="BE131" i="2"/>
  <c r="T131" i="2"/>
  <c r="R131" i="2"/>
  <c r="P131" i="2"/>
  <c r="BK131" i="2"/>
  <c r="J131" i="2"/>
  <c r="BF131" i="2" s="1"/>
  <c r="BI125" i="2"/>
  <c r="BH125" i="2"/>
  <c r="BG125" i="2"/>
  <c r="BE125" i="2"/>
  <c r="T125" i="2"/>
  <c r="R125" i="2"/>
  <c r="P125" i="2"/>
  <c r="P118" i="2" s="1"/>
  <c r="BK125" i="2"/>
  <c r="J125" i="2"/>
  <c r="BF125" i="2"/>
  <c r="BI119" i="2"/>
  <c r="BH119" i="2"/>
  <c r="BG119" i="2"/>
  <c r="BE119" i="2"/>
  <c r="T119" i="2"/>
  <c r="R119" i="2"/>
  <c r="P119" i="2"/>
  <c r="BK119" i="2"/>
  <c r="J119" i="2"/>
  <c r="BF119" i="2" s="1"/>
  <c r="BI116" i="2"/>
  <c r="BH116" i="2"/>
  <c r="BG116" i="2"/>
  <c r="BE116" i="2"/>
  <c r="T116" i="2"/>
  <c r="R116" i="2"/>
  <c r="P116" i="2"/>
  <c r="BK116" i="2"/>
  <c r="J116" i="2"/>
  <c r="BF116" i="2" s="1"/>
  <c r="BI109" i="2"/>
  <c r="BH109" i="2"/>
  <c r="BG109" i="2"/>
  <c r="BE109" i="2"/>
  <c r="T109" i="2"/>
  <c r="R109" i="2"/>
  <c r="P109" i="2"/>
  <c r="BK109" i="2"/>
  <c r="J109" i="2"/>
  <c r="BF109" i="2" s="1"/>
  <c r="BI106" i="2"/>
  <c r="BH106" i="2"/>
  <c r="BG106" i="2"/>
  <c r="BE106" i="2"/>
  <c r="T106" i="2"/>
  <c r="R106" i="2"/>
  <c r="P106" i="2"/>
  <c r="BK106" i="2"/>
  <c r="J106" i="2"/>
  <c r="BF106" i="2" s="1"/>
  <c r="BI92" i="2"/>
  <c r="BH92" i="2"/>
  <c r="BG92" i="2"/>
  <c r="BE92" i="2"/>
  <c r="T92" i="2"/>
  <c r="R92" i="2"/>
  <c r="R91" i="2" s="1"/>
  <c r="P92" i="2"/>
  <c r="BK92" i="2"/>
  <c r="J92" i="2"/>
  <c r="BF92" i="2" s="1"/>
  <c r="J85" i="2"/>
  <c r="F85" i="2"/>
  <c r="F83" i="2"/>
  <c r="E81" i="2"/>
  <c r="J55" i="2"/>
  <c r="F55" i="2"/>
  <c r="F53" i="2"/>
  <c r="E51" i="2"/>
  <c r="J20" i="2"/>
  <c r="E20" i="2"/>
  <c r="F86" i="2" s="1"/>
  <c r="J19" i="2"/>
  <c r="J14" i="2"/>
  <c r="J53" i="2" s="1"/>
  <c r="J83" i="2"/>
  <c r="E7" i="2"/>
  <c r="AS52" i="1"/>
  <c r="AS51" i="1" s="1"/>
  <c r="L47" i="1"/>
  <c r="AM46" i="1"/>
  <c r="L46" i="1"/>
  <c r="AM44" i="1"/>
  <c r="L44" i="1"/>
  <c r="L42" i="1"/>
  <c r="L41" i="1"/>
  <c r="P398" i="2" l="1"/>
  <c r="P99" i="3"/>
  <c r="T122" i="3"/>
  <c r="BK86" i="4"/>
  <c r="J86" i="4" s="1"/>
  <c r="J62" i="4" s="1"/>
  <c r="P384" i="5"/>
  <c r="R435" i="5"/>
  <c r="BK91" i="2"/>
  <c r="J91" i="2" s="1"/>
  <c r="J62" i="2" s="1"/>
  <c r="T398" i="2"/>
  <c r="E47" i="3"/>
  <c r="P86" i="4"/>
  <c r="P85" i="4" s="1"/>
  <c r="P84" i="4" s="1"/>
  <c r="AU55" i="1" s="1"/>
  <c r="T384" i="5"/>
  <c r="R99" i="3"/>
  <c r="T193" i="2"/>
  <c r="BK127" i="3"/>
  <c r="J127" i="3" s="1"/>
  <c r="J66" i="3" s="1"/>
  <c r="T86" i="4"/>
  <c r="T85" i="4" s="1"/>
  <c r="T84" i="4" s="1"/>
  <c r="R86" i="4"/>
  <c r="R85" i="4" s="1"/>
  <c r="R84" i="4" s="1"/>
  <c r="T90" i="3"/>
  <c r="J32" i="4"/>
  <c r="AV55" i="1" s="1"/>
  <c r="P86" i="5"/>
  <c r="P85" i="5" s="1"/>
  <c r="P435" i="5"/>
  <c r="R136" i="2"/>
  <c r="R122" i="3"/>
  <c r="T86" i="5"/>
  <c r="T85" i="5" s="1"/>
  <c r="T490" i="5"/>
  <c r="T448" i="5" s="1"/>
  <c r="BK398" i="2"/>
  <c r="J398" i="2" s="1"/>
  <c r="J67" i="2" s="1"/>
  <c r="R90" i="3"/>
  <c r="R89" i="3" s="1"/>
  <c r="R88" i="3" s="1"/>
  <c r="T118" i="2"/>
  <c r="F56" i="3"/>
  <c r="BK435" i="5"/>
  <c r="J435" i="5" s="1"/>
  <c r="J60" i="5" s="1"/>
  <c r="BK384" i="5"/>
  <c r="J384" i="5" s="1"/>
  <c r="J59" i="5" s="1"/>
  <c r="F32" i="5"/>
  <c r="BB56" i="1" s="1"/>
  <c r="F33" i="5"/>
  <c r="BC56" i="1" s="1"/>
  <c r="F34" i="5"/>
  <c r="BD56" i="1" s="1"/>
  <c r="BK85" i="4"/>
  <c r="J85" i="4" s="1"/>
  <c r="J61" i="4" s="1"/>
  <c r="F32" i="4"/>
  <c r="AZ55" i="1" s="1"/>
  <c r="BK122" i="3"/>
  <c r="J122" i="3" s="1"/>
  <c r="J65" i="3" s="1"/>
  <c r="BK90" i="3"/>
  <c r="F35" i="2"/>
  <c r="BC53" i="1" s="1"/>
  <c r="R118" i="2"/>
  <c r="BK136" i="2"/>
  <c r="J136" i="2" s="1"/>
  <c r="J64" i="2" s="1"/>
  <c r="F32" i="2"/>
  <c r="AZ53" i="1" s="1"/>
  <c r="BK193" i="2"/>
  <c r="J193" i="2" s="1"/>
  <c r="J65" i="2" s="1"/>
  <c r="BK118" i="2"/>
  <c r="J118" i="2" s="1"/>
  <c r="J63" i="2" s="1"/>
  <c r="BK336" i="2"/>
  <c r="J336" i="2" s="1"/>
  <c r="J66" i="2" s="1"/>
  <c r="J33" i="3"/>
  <c r="AW54" i="1" s="1"/>
  <c r="F33" i="3"/>
  <c r="BA54" i="1" s="1"/>
  <c r="AT55" i="1"/>
  <c r="J31" i="5"/>
  <c r="AW56" i="1" s="1"/>
  <c r="F31" i="5"/>
  <c r="BA56" i="1" s="1"/>
  <c r="R384" i="5"/>
  <c r="J32" i="2"/>
  <c r="AV53" i="1" s="1"/>
  <c r="T136" i="2"/>
  <c r="J90" i="3"/>
  <c r="J62" i="3" s="1"/>
  <c r="F32" i="3"/>
  <c r="AZ54" i="1" s="1"/>
  <c r="P90" i="3"/>
  <c r="J78" i="4"/>
  <c r="J53" i="4"/>
  <c r="BK490" i="5"/>
  <c r="J490" i="5" s="1"/>
  <c r="J64" i="5" s="1"/>
  <c r="E72" i="4"/>
  <c r="E47" i="4"/>
  <c r="P91" i="2"/>
  <c r="F34" i="2"/>
  <c r="BB53" i="1" s="1"/>
  <c r="R193" i="2"/>
  <c r="P193" i="2"/>
  <c r="R398" i="2"/>
  <c r="F34" i="4"/>
  <c r="BB55" i="1" s="1"/>
  <c r="BK86" i="5"/>
  <c r="R336" i="2"/>
  <c r="P336" i="2"/>
  <c r="J82" i="3"/>
  <c r="J53" i="3"/>
  <c r="F36" i="3"/>
  <c r="BD54" i="1" s="1"/>
  <c r="F34" i="3"/>
  <c r="BB54" i="1" s="1"/>
  <c r="BK99" i="3"/>
  <c r="J99" i="3" s="1"/>
  <c r="J63" i="3" s="1"/>
  <c r="P127" i="3"/>
  <c r="R86" i="5"/>
  <c r="R85" i="5" s="1"/>
  <c r="J30" i="5"/>
  <c r="AV56" i="1" s="1"/>
  <c r="F30" i="5"/>
  <c r="AZ56" i="1" s="1"/>
  <c r="BK449" i="5"/>
  <c r="E77" i="2"/>
  <c r="E47" i="2"/>
  <c r="P136" i="2"/>
  <c r="F35" i="3"/>
  <c r="BC54" i="1" s="1"/>
  <c r="R490" i="5"/>
  <c r="R448" i="5" s="1"/>
  <c r="T91" i="2"/>
  <c r="F36" i="2"/>
  <c r="BD53" i="1" s="1"/>
  <c r="T336" i="2"/>
  <c r="T99" i="3"/>
  <c r="J33" i="4"/>
  <c r="AW55" i="1" s="1"/>
  <c r="F33" i="4"/>
  <c r="BA55" i="1" s="1"/>
  <c r="P448" i="5"/>
  <c r="J33" i="2"/>
  <c r="AW53" i="1" s="1"/>
  <c r="F33" i="2"/>
  <c r="BA53" i="1" s="1"/>
  <c r="P84" i="5"/>
  <c r="AU56" i="1" s="1"/>
  <c r="P122" i="3"/>
  <c r="T127" i="3"/>
  <c r="J32" i="3"/>
  <c r="AV54" i="1" s="1"/>
  <c r="AT54" i="1" s="1"/>
  <c r="F52" i="5"/>
  <c r="F56" i="4"/>
  <c r="E45" i="5"/>
  <c r="F56" i="2"/>
  <c r="T84" i="5" l="1"/>
  <c r="BK84" i="4"/>
  <c r="J84" i="4" s="1"/>
  <c r="BK90" i="2"/>
  <c r="T89" i="3"/>
  <c r="T88" i="3" s="1"/>
  <c r="R90" i="2"/>
  <c r="R89" i="2" s="1"/>
  <c r="BC52" i="1"/>
  <c r="BC51" i="1" s="1"/>
  <c r="AT56" i="1"/>
  <c r="BA52" i="1"/>
  <c r="BA51" i="1" s="1"/>
  <c r="AT53" i="1"/>
  <c r="AZ52" i="1"/>
  <c r="AV52" i="1" s="1"/>
  <c r="BK85" i="5"/>
  <c r="J86" i="5"/>
  <c r="J58" i="5" s="1"/>
  <c r="BK89" i="3"/>
  <c r="BD52" i="1"/>
  <c r="BD51" i="1" s="1"/>
  <c r="W30" i="1" s="1"/>
  <c r="BB52" i="1"/>
  <c r="T90" i="2"/>
  <c r="T89" i="2" s="1"/>
  <c r="P90" i="2"/>
  <c r="P89" i="2" s="1"/>
  <c r="AU53" i="1" s="1"/>
  <c r="J90" i="2"/>
  <c r="J61" i="2" s="1"/>
  <c r="BK89" i="2"/>
  <c r="J89" i="2" s="1"/>
  <c r="J60" i="4"/>
  <c r="J29" i="4"/>
  <c r="J449" i="5"/>
  <c r="J63" i="5" s="1"/>
  <c r="BK448" i="5"/>
  <c r="J448" i="5" s="1"/>
  <c r="J62" i="5" s="1"/>
  <c r="R84" i="5"/>
  <c r="P89" i="3"/>
  <c r="P88" i="3" s="1"/>
  <c r="AU54" i="1" s="1"/>
  <c r="AU52" i="1" l="1"/>
  <c r="AU51" i="1" s="1"/>
  <c r="AY52" i="1"/>
  <c r="AW52" i="1"/>
  <c r="AZ51" i="1"/>
  <c r="W26" i="1" s="1"/>
  <c r="J60" i="2"/>
  <c r="J29" i="2"/>
  <c r="AY51" i="1"/>
  <c r="W29" i="1"/>
  <c r="AX52" i="1"/>
  <c r="BB51" i="1"/>
  <c r="J85" i="5"/>
  <c r="J57" i="5" s="1"/>
  <c r="BK84" i="5"/>
  <c r="J84" i="5" s="1"/>
  <c r="J89" i="3"/>
  <c r="J61" i="3" s="1"/>
  <c r="BK88" i="3"/>
  <c r="J88" i="3" s="1"/>
  <c r="AG55" i="1"/>
  <c r="AN55" i="1" s="1"/>
  <c r="J38" i="4"/>
  <c r="AW51" i="1"/>
  <c r="AK27" i="1" s="1"/>
  <c r="W27" i="1"/>
  <c r="AT52" i="1"/>
  <c r="AV51" i="1" l="1"/>
  <c r="AT51" i="1" s="1"/>
  <c r="AX51" i="1"/>
  <c r="W28" i="1"/>
  <c r="J56" i="5"/>
  <c r="J27" i="5"/>
  <c r="J60" i="3"/>
  <c r="J29" i="3"/>
  <c r="J38" i="2"/>
  <c r="AG53" i="1"/>
  <c r="AK26" i="1" l="1"/>
  <c r="AG54" i="1"/>
  <c r="AN54" i="1" s="1"/>
  <c r="J38" i="3"/>
  <c r="AN53" i="1"/>
  <c r="AG56" i="1"/>
  <c r="AN56" i="1" s="1"/>
  <c r="J36" i="5"/>
  <c r="AG52" i="1" l="1"/>
  <c r="AG51" i="1" l="1"/>
  <c r="AN52" i="1"/>
  <c r="AK23" i="1" l="1"/>
  <c r="AK32" i="1" s="1"/>
  <c r="AN51" i="1"/>
</calcChain>
</file>

<file path=xl/sharedStrings.xml><?xml version="1.0" encoding="utf-8"?>
<sst xmlns="http://schemas.openxmlformats.org/spreadsheetml/2006/main" count="9403" uniqueCount="1211">
  <si>
    <t>Export VZ</t>
  </si>
  <si>
    <t>List obsahuje:</t>
  </si>
  <si>
    <t>1) Rekapitulace stavby</t>
  </si>
  <si>
    <t>2) Rekapitulace objektů stavby a soupisů prací</t>
  </si>
  <si>
    <t>3.0</t>
  </si>
  <si>
    <t>ZAMOK</t>
  </si>
  <si>
    <t>False</t>
  </si>
  <si>
    <t>{1fd038dd-6777-4f50-b39e-5d7f306df58f}</t>
  </si>
  <si>
    <t>0,01</t>
  </si>
  <si>
    <t>21</t>
  </si>
  <si>
    <t>15</t>
  </si>
  <si>
    <t>REKAPITULACE STAVBY</t>
  </si>
  <si>
    <t>v ---  níže se nacházejí doplnkové a pomocné údaje k sestavám  --- v</t>
  </si>
  <si>
    <t>Návod na vyplnění</t>
  </si>
  <si>
    <t>0,001</t>
  </si>
  <si>
    <t>Kód:</t>
  </si>
  <si>
    <t>S-14-014_DPS_dot_r2</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</si>
  <si>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</si>
  <si>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</si>
  <si>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Rekonstrukce objektu Tyršova 423_14, Trmice</t>
  </si>
  <si>
    <t>0,1</t>
  </si>
  <si>
    <t>KSO:</t>
  </si>
  <si>
    <t/>
  </si>
  <si>
    <t>CC-CZ:</t>
  </si>
  <si>
    <t>1</t>
  </si>
  <si>
    <t>Místo:</t>
  </si>
  <si>
    <t xml:space="preserve"> </t>
  </si>
  <si>
    <t>Datum:</t>
  </si>
  <si>
    <t>7. 11. 2014</t>
  </si>
  <si>
    <t>10</t>
  </si>
  <si>
    <t>100</t>
  </si>
  <si>
    <t>Zadavatel:</t>
  </si>
  <si>
    <t>IČ:</t>
  </si>
  <si>
    <t>674010</t>
  </si>
  <si>
    <t>Městský úřad Trmice</t>
  </si>
  <si>
    <t>DIČ:</t>
  </si>
  <si>
    <t>CZ674010</t>
  </si>
  <si>
    <t>Uchazeč:</t>
  </si>
  <si>
    <t>Projektant:</t>
  </si>
  <si>
    <t>27305350</t>
  </si>
  <si>
    <t>SPECTA, s.r.o.</t>
  </si>
  <si>
    <t>CZ27305350</t>
  </si>
  <si>
    <t>True</t>
  </si>
  <si>
    <t>Poznámka:</t>
  </si>
  <si>
    <t>Soupis prací je sestaven za využití položek Cenové soustavy ÚRS - CÚ 2017/I. Cenové a technické podmínky položek Cenové soustavy ÚRS, které nejsou uvedeny v soupisu prací (tzv. úvodní části katalogů) jsou neomezeně dálkově k dispozici na www.cs-urs.cz. Položky soupisu prací, které nemají ve sloupci "Cenová soustava" uveden žádný údaj, nepochází z Cenové soustavy ÚRS.  Pokud je v zadávací dokumentaci, PD nebo v soupisu prací použit nějaký přímý či nepřímý odkaz na dodavatele nebo výrobky, nebo na patenty na vynálezy, užitné vzory, průmyslové vzory, ochranné známky nebo označení původu, zadavatel tímto výslovně umožňuje pro plnění této veřejné zakázky použít i jiné rovnocenné řešení.</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</si>
  <si>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</si>
  <si>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</si>
  <si>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</si>
  <si>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</si>
  <si>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</si>
  <si>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</si>
  <si>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</si>
  <si>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</si>
  <si>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</si>
  <si>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</si>
  <si>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</si>
  <si>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</si>
  <si>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</si>
  <si>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</si>
  <si>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</si>
  <si>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</si>
  <si>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</si>
  <si>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</si>
  <si>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</si>
  <si>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</si>
  <si>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</si>
  <si>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</si>
  <si>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</si>
  <si>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</si>
  <si>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</si>
  <si>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</si>
  <si>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</si>
  <si>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</si>
  <si>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</si>
  <si>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</si>
  <si>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</si>
  <si>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</si>
  <si>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</si>
  <si>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</si>
  <si>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</si>
  <si>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</si>
  <si>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</si>
  <si>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</si>
  <si>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STA</t>
  </si>
  <si>
    <t>{44bdeac5-36a3-4e72-973a-d00af3daa0ed}</t>
  </si>
  <si>
    <t>/</t>
  </si>
  <si>
    <t>D.1.1</t>
  </si>
  <si>
    <t>Architektonicko-stavební řešení</t>
  </si>
  <si>
    <t>Soupis</t>
  </si>
  <si>
    <t>2</t>
  </si>
  <si>
    <t>{1e4eb8cf-b05d-4b0e-a820-2a5eca2e8d6c}</t>
  </si>
  <si>
    <t>D.1.4.1</t>
  </si>
  <si>
    <t>Zařízení pro vytápění budov</t>
  </si>
  <si>
    <t>{a2635532-d3f8-4526-9435-516241a8ffaa}</t>
  </si>
  <si>
    <t>D.1.4.4</t>
  </si>
  <si>
    <t>Zařízení silnoproudé a slaboproudé elektrotechniky</t>
  </si>
  <si>
    <t>{3c62c747-13d2-4346-9a9c-37cdbf2761d3}</t>
  </si>
  <si>
    <t>Zateplení objektu + výměna oken a vchodových dveří</t>
  </si>
  <si>
    <t>{3de492be-019f-4664-8811-9c37719270d3}</t>
  </si>
  <si>
    <t>1) Krycí list soupisu</t>
  </si>
  <si>
    <t>2) Rekapitulace</t>
  </si>
  <si>
    <t>3) Soupis prací</t>
  </si>
  <si>
    <t>Zpět na list:</t>
  </si>
  <si>
    <t>Rekapitulace stavby</t>
  </si>
  <si>
    <t>KRYCÍ LIST SOUPISU</t>
  </si>
  <si>
    <t>Objekt:</t>
  </si>
  <si>
    <t>1 - Rekonstrukce objektu Tyršova 423_14, Trmice</t>
  </si>
  <si>
    <t>Soupis:</t>
  </si>
  <si>
    <t>D.1.1 - Architektonicko-stavební řešení</t>
  </si>
  <si>
    <t>Trmice</t>
  </si>
  <si>
    <t>REKAPITULACE ČLENĚNÍ SOUPISU PRACÍ</t>
  </si>
  <si>
    <t>Kód dílu - Popis</t>
  </si>
  <si>
    <t>Cena celkem [CZK]</t>
  </si>
  <si>
    <t>Náklady soupisu celkem</t>
  </si>
  <si>
    <t>-1</t>
  </si>
  <si>
    <t>PSV - Práce a dodávky PSV</t>
  </si>
  <si>
    <t xml:space="preserve">    711 - Izolace proti vodě, vlhkosti a plynům</t>
  </si>
  <si>
    <t xml:space="preserve">    712 - Povlakové krytiny</t>
  </si>
  <si>
    <t xml:space="preserve">    713 - Izolace tepelné</t>
  </si>
  <si>
    <t xml:space="preserve">    762 - Konstrukce tesařské</t>
  </si>
  <si>
    <t xml:space="preserve">    764 - Konstrukce klempířské</t>
  </si>
  <si>
    <t xml:space="preserve">    783 - Dokončovací práce - nátěry</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</si>
  <si>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</si>
  <si>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</si>
  <si>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</si>
  <si>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</si>
  <si>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</si>
  <si>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</si>
  <si>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</si>
  <si>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</si>
  <si>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</si>
  <si>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</si>
  <si>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</si>
  <si>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</si>
  <si>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</si>
  <si>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</si>
  <si>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PSV</t>
  </si>
  <si>
    <t>Práce a dodávky PSV</t>
  </si>
  <si>
    <t>ROZPOCET</t>
  </si>
  <si>
    <t>711</t>
  </si>
  <si>
    <t>Izolace proti vodě, vlhkosti a plynům</t>
  </si>
  <si>
    <t>K</t>
  </si>
  <si>
    <t>711141559</t>
  </si>
  <si>
    <t>Provedení izolace proti zemní vlhkosti pásy přitavením NAIP na ploše vodorovné V</t>
  </si>
  <si>
    <t>m2</t>
  </si>
  <si>
    <t>CS ÚRS 2014 01</t>
  </si>
  <si>
    <t>16</t>
  </si>
  <si>
    <t>-1570437243</t>
  </si>
  <si>
    <t>PSC</t>
  </si>
  <si>
    <t xml:space="preserve">Poznámka k souboru cen:_x000D_
1. Izolace plochy jednotlivě do 10 m2 se oceňují skladebně cenou příslušné izolace a cenou 711 19-9097 Příplatek za plochu do 10 m2. </t>
  </si>
  <si>
    <t>VV</t>
  </si>
  <si>
    <t>"dle TZ a výkresů"</t>
  </si>
  <si>
    <t>"S4 + S5"</t>
  </si>
  <si>
    <t>"104"     5,56</t>
  </si>
  <si>
    <t>"105"     3,82</t>
  </si>
  <si>
    <t>"106"     3,40</t>
  </si>
  <si>
    <t>"107"     18,60</t>
  </si>
  <si>
    <t>"108"     18,10</t>
  </si>
  <si>
    <t>"109"     4,37</t>
  </si>
  <si>
    <t>"110"     3,37</t>
  </si>
  <si>
    <t>"111"     5,67</t>
  </si>
  <si>
    <t>Mezisoučet</t>
  </si>
  <si>
    <t>3</t>
  </si>
  <si>
    <t>Součet</t>
  </si>
  <si>
    <t>4</t>
  </si>
  <si>
    <t>M</t>
  </si>
  <si>
    <t>628526740</t>
  </si>
  <si>
    <t>pásy s modifikovaným asfaltem vložka skleněná rohož asfaltové hydroizolační pásy modifikované SBS (styren - butadien - styren)</t>
  </si>
  <si>
    <t>32</t>
  </si>
  <si>
    <t>-954625355</t>
  </si>
  <si>
    <t>P</t>
  </si>
  <si>
    <t xml:space="preserve">Poznámka k položce:
Informace
Úprava horního povrchu pásu: Jemnozrnný minerální posyp
Asfaltová vrstva nad nosnou vložkou: Směs asfaltu modifikovaného elastomery s minerálními plnivy v tloušťce min.1 mm
Nosná vložka: Nosná vložka ze skelné rohože
Asfaltová vrstva pod nosnou vložkou: Směs asfaltu modifikovaného elastomery s minerálními plnivy v tloušťce min.1 mm
Úprava dolního povrchu pásu: Lehce tavitelná polyetylénová folie nebo jemnozrnný minerální posyp
</t>
  </si>
  <si>
    <t>62,89*1,15 'Přepočtené koeficientem množství</t>
  </si>
  <si>
    <t>711193111</t>
  </si>
  <si>
    <t>Izolace proti zemní vlhkosti vrty do zdiva injektážním roztokem  - odhad (dle výběru investora)</t>
  </si>
  <si>
    <t>-2104592071</t>
  </si>
  <si>
    <t>Poznámka k položce:
Dodatečná vodorovná izolace zdiva nízkým tlakem do stupně nasycení 95 %
Materiál : Bezrozpouštědlový silanový krém pro injektáž zdiva proti vzlínající vlhkosti
Vlastnosti: 
- Hydrofobizující
- Neobsahuje rozpouštědla
- Obsah aktivní látky 80 %
- Velmi dobře pronikavý
- Vysoce vydatný
- Optimalizován pro beztlakou injektáž
Přípravné práce 
Požadavky na podklad - vrt musí být očištěn od prachu.
Příprava podkladu - zhotovení vrtných otvorů: Jednořadě, průměr 12 mm, rozteč 12 cm, sklon vodorovný, hloubka vrtu = tloušťka zdiva minus 2 cm. (U zdiva s tloušťkou &gt; 0,6 m, případně vrtat oboustranně.)
Tabulka spotřeb
Spotřeba odpovídá objemu vrtů, příp. bezpečnostní rezervě.
Průměr vrtu: 12 mm
Tloušťka zdiva: 10 cm
Hloubka vrtu: cca 8 cm
Spotřeba* na m: 8,3 vrtů
cca 80 ml
Tloušťka zdiva: 11,5 cm
Hloubka vrtu: cca 9,5 cm
Spotřeba* na m: 8,3 vrtů
cca 100 ml
Tloušťka zdiva: 24 cm
Hloubka vrtu: cca 22 cm
Spotřeba* na m: 8,3 vrtů
cca 230 ml
Tloušťka zdiva: 36 cm
Hloubka vrtu: cca 34 cm
Spotřeba* na m: 8,3 vrtů
cca 350 ml
Tloušťka zdiva: 42 cm
Hloubka vrtu: cca 40 cm
Spotřeba* na m: 8,3 vrtů
cca 415 ml
* 10 % připočtená bezpečnostní rezerva</t>
  </si>
  <si>
    <t>"obvodové zdivo"</t>
  </si>
  <si>
    <t>(12,7+2,9)*1,15</t>
  </si>
  <si>
    <t>998711202</t>
  </si>
  <si>
    <t>Přesun hmot pro izolace proti vodě, vlhkosti a plynům stanovený procentní sazbou z ceny vodorovná dopravní vzdálenost do 50 m v objektech výšky přes 6 do 12 m</t>
  </si>
  <si>
    <t>%</t>
  </si>
  <si>
    <t>708479352</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</si>
  <si>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</si>
  <si>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712</t>
  </si>
  <si>
    <t>Povlakové krytiny</t>
  </si>
  <si>
    <t>5</t>
  </si>
  <si>
    <t>712 R 001</t>
  </si>
  <si>
    <t>Provizorní zakrytí objektu po demontáži střechy pogumovanou plachtou - ochrana proti zatékání</t>
  </si>
  <si>
    <t>2036969976</t>
  </si>
  <si>
    <t>(6+6)*11</t>
  </si>
  <si>
    <t>3*4</t>
  </si>
  <si>
    <t>6</t>
  </si>
  <si>
    <t>712391176</t>
  </si>
  <si>
    <t>Provedení povlakové krytiny střech plochých do 10 st. -ostatní práce připevnění izolace kotvícími terči</t>
  </si>
  <si>
    <t>kus</t>
  </si>
  <si>
    <t>-1701848407</t>
  </si>
  <si>
    <t xml:space="preserve">Poznámka k souboru cen:_x000D_
1. Cenami -9095 až -9097 lze oceňovat jen tehdy, nepřesáhne-li součet plochy vodorovné a svislé izolační vrstvy 10 m2. 2. Cenou -9095 až -9097 nelze oceňovat opravy a údržbu povlakové krytiny. </t>
  </si>
  <si>
    <t>119,6*2</t>
  </si>
  <si>
    <t>7</t>
  </si>
  <si>
    <t>628 R 522570</t>
  </si>
  <si>
    <t>PÁS Z SBS MODIFIK. ASFALTU S NOSNOU VLOŽKOU Z POLYESTER. ROHOŽE + BŘIDLIČNÝ POSYP - mechanicky kotvený</t>
  </si>
  <si>
    <t>364290413</t>
  </si>
  <si>
    <t>Poznámka k položce:
220G/M2</t>
  </si>
  <si>
    <t>239,2*1,2 'Přepočtené koeficientem množství</t>
  </si>
  <si>
    <t>8</t>
  </si>
  <si>
    <t>998712202</t>
  </si>
  <si>
    <t>Přesun hmot pro povlakové krytiny stanovený procentní sazbou z ceny vodorovná dopravní vzdálenost do 50 m v objektech výšky přes 6 do 12 m</t>
  </si>
  <si>
    <t>1803288398</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</si>
  <si>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</si>
  <si>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</si>
  <si>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</si>
  <si>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9</t>
  </si>
  <si>
    <t>713111111</t>
  </si>
  <si>
    <t>Montáž tepelné izolace stropů rohožemi, pásy, dílci, deskami, bloky (izolační materiál ve specifikaci) vrchem bez překrytí lepenkou kladenými volně</t>
  </si>
  <si>
    <t>-98633256</t>
  </si>
  <si>
    <t>"Půda"</t>
  </si>
  <si>
    <t>98,0*2</t>
  </si>
  <si>
    <t>631537170</t>
  </si>
  <si>
    <t>vlákno minerální a výrobky z něj (desky, skruže, pásy, rohože, vložkové pytle apod.) výrobky z minerální vlny - izolace šikmých střech a vnitřních konstrukcí deska lehká tl.  60 mm</t>
  </si>
  <si>
    <t>-965709395</t>
  </si>
  <si>
    <t>Poznámka k položce:
 Tepelněizolační schopnosti. Nehořlavost – ochrana proti šíření plamene a požáru. Zvuková pohltivost. Vodoodpudivost a odolnost proti vlhkosti – deska je v celém objemu hydrofobizovaná. Paropropustnost. Rozměrová stálost. Odolnost proti alkáliím.
TECHNICKÉ PARAMETRY 
Parametr	Označení	Hodnota
Reakce na oheň ČSN EN 13501-1 	    - 	A1
Deklarovaný součinitel tepelné vodivosti 	 ?D 	0,037 W.m-1.K-1
Třída tolerance tloušťky 	 - 	T2
Krátkodobá nasákavost 	 WS 	? 1 kg.m-2
Dlouhodobá nasákavost 	 WL(P) 	? 3 kg.m-2
Faktor difuzního odporu  (µ) 	 MU 	 1
Zatížení stavby vlastní tíhou dle ČSN EN 1991-1-1
	 max. 0,304 kN.m-3</t>
  </si>
  <si>
    <t>98*1,02 'Přepočtené koeficientem množství</t>
  </si>
  <si>
    <t>11</t>
  </si>
  <si>
    <t>631536990</t>
  </si>
  <si>
    <t>vlákno minerální a výrobky z něj (desky, skruže, pásy, rohože, vložkové pytle apod.) výrobky z minerální vlny - izolace šikmých střech a vnitřních konstrukcí deska lehká tl. 200 mm</t>
  </si>
  <si>
    <t>-2056300114</t>
  </si>
  <si>
    <t>12</t>
  </si>
  <si>
    <t>713121121</t>
  </si>
  <si>
    <t>Montáž tepelné izolace podlah rohožemi, pásy, deskami, dílci, bloky (izolační materiál ve specifikaci) kladenými volně dvouvrstvá</t>
  </si>
  <si>
    <t>775636353</t>
  </si>
  <si>
    <t xml:space="preserve">Poznámka k souboru cen:_x000D_
1. Množství tepelné izolace podlah okrajovými pásky k ceně -1211 se určuje v m projektované délky obložení (bez přesahů) na obvodu podlahy. </t>
  </si>
  <si>
    <t>"S4"</t>
  </si>
  <si>
    <t>"104"   5,56</t>
  </si>
  <si>
    <t>"105"   3,82</t>
  </si>
  <si>
    <t>"107"   18,60</t>
  </si>
  <si>
    <t>"108"   18,10</t>
  </si>
  <si>
    <t>"109"   4,37</t>
  </si>
  <si>
    <t>"111"   5,67</t>
  </si>
  <si>
    <t>"S5"</t>
  </si>
  <si>
    <t>"106"   3,40</t>
  </si>
  <si>
    <t>"110"   3,37</t>
  </si>
  <si>
    <t>13</t>
  </si>
  <si>
    <t>631537990</t>
  </si>
  <si>
    <t>vlákno minerální a výrobky z něj (desky, skruže, pásy, rohože, vložkové pytle apod.) výrobky z minerální vlny - izolace plovoucích podlah deska velmi tuhá objem.hmot.150 kg/m3, rozměr 600x1000 mm, tl.  30 mm</t>
  </si>
  <si>
    <t>-582693134</t>
  </si>
  <si>
    <t>62,89*1,03 'Přepočtené koeficientem množství</t>
  </si>
  <si>
    <t>14</t>
  </si>
  <si>
    <t>631538060</t>
  </si>
  <si>
    <t>vlákno minerální a výrobky z něj (desky, skruže, pásy, rohože, vložkové pytle apod.) výrobky z minerální vlny - izolace plovoucích podlah deska velmi tuhá objem.hmot.150 kg/m3, rozměr 600x1000 mm, tl.  50 mm</t>
  </si>
  <si>
    <t>1990561647</t>
  </si>
  <si>
    <t>Poznámka k položce:
Technické parametryVlastnost	Označení	Hodnota	Jednotka	Norma
Třída reakce na oheň	 	A1 	 	ČSN EN 13501-1
Deklarovaný součinitel tepelné vodivosti	?D	0,039	W.m-1.K-1	ČSN EN 12667, 12939
Napětí v tlaku při 10% stlačení	?10	30	kPa	ČSN EN 826
Krátkodobá nasákavost	Wp	? 1	kg.m-2	ČSN EN 1609
Dlouhodobá nasákavost	Wlp 	? 3	kg.m-2 	ČSN EN 12087
Zatížení stavby vlastní tíhou	 	max. 1,373	kN.m-3 	ČSN P ENV 1991-2-1
Měrná tepelná kapacita	cp	840	J.kg-1.K-1	ČSN 73 0540
Bod tání	tt	 &gt; 1000	°C	DIN 4102-17</t>
  </si>
  <si>
    <t>713191132</t>
  </si>
  <si>
    <t>Montáž tepelné izolace stavebních konstrukcí - doplňky a konstrukční součásti podlah, stropů vrchem nebo střech překrytím fólií separační z PE</t>
  </si>
  <si>
    <t>871070555</t>
  </si>
  <si>
    <t>283230200</t>
  </si>
  <si>
    <t>fólie z polyetylénu a jednoduché výrobky z nich separační fólie zesílená polyetylénová barevná fólie tloušťky 100 µm PE  2 x 50 m</t>
  </si>
  <si>
    <t>276789362</t>
  </si>
  <si>
    <t>62,89*1,1 'Přepočtené koeficientem množství</t>
  </si>
  <si>
    <t>17</t>
  </si>
  <si>
    <t>713291132</t>
  </si>
  <si>
    <t>Montáž tepelné izolace chlazených a temperovaných místností - doplňky a konstrukční součásti parotěsné zábrany stropů vrchem fólií</t>
  </si>
  <si>
    <t>1249592608</t>
  </si>
  <si>
    <t>98,0</t>
  </si>
  <si>
    <t>18</t>
  </si>
  <si>
    <t>283292100</t>
  </si>
  <si>
    <t>fólie z plastů ostatních a speciálně upravené podstřešní a parotěsné folie parotěsná zábrana bez Al povrstvení rozměr - role 1,5 x 50 m 110 g/m2</t>
  </si>
  <si>
    <t>1258394059</t>
  </si>
  <si>
    <t>98*1,15 'Přepočtené koeficientem množství</t>
  </si>
  <si>
    <t>19</t>
  </si>
  <si>
    <t>998713202</t>
  </si>
  <si>
    <t>Přesun hmot pro izolace tepelné stanovený procentní sazbou z ceny vodorovná dopravní vzdálenost do 50 m v objektech výšky přes 6 do 12 m</t>
  </si>
  <si>
    <t>-1163247262</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</si>
  <si>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</si>
  <si>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762</t>
  </si>
  <si>
    <t>Konstrukce tesařské</t>
  </si>
  <si>
    <t>20</t>
  </si>
  <si>
    <t>762083121</t>
  </si>
  <si>
    <t>Práce společné pro tesařské konstrukce impregnace řeziva máčením proti dřevokaznému hmyzu, houbám a plísním, třída ohrožení 1 a 2 (dřevo v interiéru)</t>
  </si>
  <si>
    <t>m3</t>
  </si>
  <si>
    <t>-158914551</t>
  </si>
  <si>
    <t xml:space="preserve">Poznámka k souboru cen:_x000D_
1. Soubor cen 762 08-3 Impregnace řeziva neobsahuje položky pro ocenění imregnace řeziva nátěrem; tyto se oceňují příslušnými cenami souboru cen 783 78 - Nátěry tesařských konstrukcí protihnilobné, protiplísňové a protipožární,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</si>
  <si>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"krov - doplňovaný - krokve a pozednice"</t>
  </si>
  <si>
    <t>73,64*0,12*0,15</t>
  </si>
  <si>
    <t>"vaznice"     10,1*3*0,16*0,2</t>
  </si>
  <si>
    <t>762085113</t>
  </si>
  <si>
    <t>Práce společné pro tesařské konstrukce montáž ocelových spojovacích prostředků (materiál ve specifikaci) svorníků, šroubů délky přes 300 do 450 mm</t>
  </si>
  <si>
    <t>-173872675</t>
  </si>
  <si>
    <t>"protézování stropních nosníků - odhad cca 30%"</t>
  </si>
  <si>
    <t>"2.NP"</t>
  </si>
  <si>
    <t>"2xU160-1100"     6*6</t>
  </si>
  <si>
    <t>"3.NP"</t>
  </si>
  <si>
    <t>"4.NP"</t>
  </si>
  <si>
    <t>22</t>
  </si>
  <si>
    <t>311971030</t>
  </si>
  <si>
    <t>materiál spojovací speciální (mimo hřebíky) tyče závitové DIN 975 pozinkované M12x 1000 mm</t>
  </si>
  <si>
    <t>1164041419</t>
  </si>
  <si>
    <t>"2xU160-1100"     6*6/2</t>
  </si>
  <si>
    <t>23</t>
  </si>
  <si>
    <t>762086113</t>
  </si>
  <si>
    <t>Práce společné pro tesařské konstrukce montáž kovových doplňkových konstrukcí (materiál ve specifikaci) hmotnosti prvku přes 10 do 15 kg</t>
  </si>
  <si>
    <t>kg</t>
  </si>
  <si>
    <t>1753203815</t>
  </si>
  <si>
    <t>"2xU160-1100"     6*1,1*18,8</t>
  </si>
  <si>
    <t>24</t>
  </si>
  <si>
    <t>133844400</t>
  </si>
  <si>
    <t>tyče ocelové střední průřezu U do 160 mm značka oceli S 235 JR (11 375) označení průřezu    160</t>
  </si>
  <si>
    <t>t</t>
  </si>
  <si>
    <t>-117727404</t>
  </si>
  <si>
    <t>Poznámka k položce:
Hmotnost: 18,8 kg/m</t>
  </si>
  <si>
    <t>"2xU160-1100"     6*1,1*18,8/1000*1,05</t>
  </si>
  <si>
    <t>25</t>
  </si>
  <si>
    <t>762331812</t>
  </si>
  <si>
    <t>Demontáž vázaných konstrukcí krovů sklonu do 60 st. z hranolů, hranolků, fošen, průřezové plochy přes 120 do 224 cm2</t>
  </si>
  <si>
    <t>m</t>
  </si>
  <si>
    <t>-1629504833</t>
  </si>
  <si>
    <t>"viz výkresy + TZ"</t>
  </si>
  <si>
    <t>"předpoklad - výměna z 40%"</t>
  </si>
  <si>
    <t>"krokve a pozednice"      (10,1*2+5,2*2+2,1*3+1,6*2+13,0*4+11,5*8)*0,40</t>
  </si>
  <si>
    <t>26</t>
  </si>
  <si>
    <t>762331814</t>
  </si>
  <si>
    <t>Demontáž vázaných konstrukcí krovů sklonu do 60 st. z hranolů, hranolků, fošen, průřezové plochy přes 288 do 450 cm2</t>
  </si>
  <si>
    <t>-775127674</t>
  </si>
  <si>
    <t>"výměna 100%"</t>
  </si>
  <si>
    <t>"vaznice"     10,1*3</t>
  </si>
  <si>
    <t>27</t>
  </si>
  <si>
    <t>762332922</t>
  </si>
  <si>
    <t>Vázané konstrukce krovů doplnění části střešní vazby z hranolů, nebo hranolků (materiál v ceně), průřezové plochy přes 120 do 224 cm2</t>
  </si>
  <si>
    <t>-2109074083</t>
  </si>
  <si>
    <t xml:space="preserve">Poznámka k souboru cen:_x000D_
1. U položek vyřezání střešní vazby -1911 až -1954 se množství měrných jednotek určuje v m délky prvků, bez čepů. 2. U položek doplnění části střešní vazby -2921 až -3915 se množství měrných jednotek určuje v m součtem délek jednotlivých prvků. </t>
  </si>
  <si>
    <t>(10,1*2+5,2*2+2,1*3+1,6*2+13,0*4+11,5*8)*0,40</t>
  </si>
  <si>
    <t>28</t>
  </si>
  <si>
    <t>762332924</t>
  </si>
  <si>
    <t>Vázané konstrukce krovů doplnění části střešní vazby z hranolů, nebo hranolků (materiál v ceně), průřezové plochy přes 288 do 450 cm2</t>
  </si>
  <si>
    <t>-1699040517</t>
  </si>
  <si>
    <t>29</t>
  </si>
  <si>
    <t>762341023</t>
  </si>
  <si>
    <t>Bednění a laťování bednění střech rovných sklonu do 60 st. s vyřezáním otvorů z dřevoštěpkových desek OSB šroubovaných na krokve na pero a drážku, tloušťky desky 15 mm</t>
  </si>
  <si>
    <t>2121902240</t>
  </si>
  <si>
    <t xml:space="preserve">Poznámka k souboru cen:_x000D_
1. V cenách -1011 až -1149 bednění střech z desek OSB a CETRIS jsou započteny i náklady na dodávku spojovacích prostředků, na tyto položky se nevztahuje ocenění dodávky spojovacích prostředků položka 762 39-5000. </t>
  </si>
  <si>
    <t>119,6*1,02</t>
  </si>
  <si>
    <t>2,2*1,415</t>
  </si>
  <si>
    <t>125,105*1,02 'Přepočtené koeficientem množství</t>
  </si>
  <si>
    <t>30</t>
  </si>
  <si>
    <t>762341811</t>
  </si>
  <si>
    <t>Demontáž bednění a laťování bednění střech rovných, obloukových, sklonu do 60 st. se všemi nadstřešními konstrukcemi z prken hrubých, hoblovaných tl. do 32 mm</t>
  </si>
  <si>
    <t>517187238</t>
  </si>
  <si>
    <t>31</t>
  </si>
  <si>
    <t>762395000</t>
  </si>
  <si>
    <t>Spojovací prostředky krovů, bednění a laťování, nadstřešních konstrukcí svory, prkna, hřebíky, pásová ocel, vruty</t>
  </si>
  <si>
    <t>-988354749</t>
  </si>
  <si>
    <t>119,6*0,015</t>
  </si>
  <si>
    <t>2,2*1,415*0,015</t>
  </si>
  <si>
    <t>762523932</t>
  </si>
  <si>
    <t>Podlahy tesařské doplnění podlah bez polštářů, s urovnáním násypu prkny tl. do 32 mm (materiál v ceně) hoblovanými palubovými plochy jednotlivě přes 0,25 do 1,00 m2</t>
  </si>
  <si>
    <t>731848239</t>
  </si>
  <si>
    <t xml:space="preserve">Poznámka k souboru cen:_x000D_
1. U položek vyřezání části podlahy -1921 až -1964 se množství měrných jednotek určuje v m součtem délek jednotlivých řezů. 2. U položek -2911, -4911 a -5911 se množství měrných jednotek určuje v m součtem délek jednotlivých prvků. 3. Tyto položky lze použít i pro ocenění podlahových konstrukcí podkladových. </t>
  </si>
  <si>
    <t>"odstranění podlahy - zjištění stavu zhlaví strop. nosníků"</t>
  </si>
  <si>
    <t>(3,175+2,65+3,17)*0,3</t>
  </si>
  <si>
    <t>33</t>
  </si>
  <si>
    <t>762810046</t>
  </si>
  <si>
    <t>Záklop stropů z dřevoštěpkových desek OSB šroubovaných na rošt na pero a drážku, tloušťky desky 22 mm</t>
  </si>
  <si>
    <t>154897312</t>
  </si>
  <si>
    <t>"přístup k výlezu na střechu"      10</t>
  </si>
  <si>
    <t>34</t>
  </si>
  <si>
    <t>762895000</t>
  </si>
  <si>
    <t>Spojovací prostředky záklopu stropů, stropnic, podbíjení hřebíky, svory</t>
  </si>
  <si>
    <t>2025053692</t>
  </si>
  <si>
    <t xml:space="preserve">Poznámka k souboru cen:_x000D_
1. Cena je určena jen pro montážní ceny souborů cen: a) 762 81- Záklop stropů, ceny -1100 až -3125, b) 762 82- Montáž stropnic, c) 762 84- Montáž podbíjení. 2. Ochrana konstrukce se oceňuje samostatně, např. položkami 762 08-3 Impregnace řeziva tohoto katalogu nebo příslušnými položkami katalogu 800-783 Nátěry. </t>
  </si>
  <si>
    <t>"přístup k výlezu na střechu"      10*0,022</t>
  </si>
  <si>
    <t>35</t>
  </si>
  <si>
    <t>998762102</t>
  </si>
  <si>
    <t>Přesun hmot pro konstrukce tesařské stanovený z hmotnosti přesunovaného materiálu vodorovná dopravní vzdálenost do 50 m v objektech výšky přes 6 do 12 m</t>
  </si>
  <si>
    <t>833130030</t>
  </si>
  <si>
    <t>36</t>
  </si>
  <si>
    <t>998762181</t>
  </si>
  <si>
    <t>Přesun hmot pro konstrukce tesařské stanovený z hmotnosti přesunovaného materiálu Příplatek k cenám za přesun prováděný bez použití mechanizace pro jakoukoliv výšku objektu</t>
  </si>
  <si>
    <t>1554102295</t>
  </si>
  <si>
    <t>764</t>
  </si>
  <si>
    <t>Konstrukce klempířské</t>
  </si>
  <si>
    <t>37</t>
  </si>
  <si>
    <t>764101133</t>
  </si>
  <si>
    <t>Montáž krytiny z plechu s úpravou u okapů, prostupů a výčnělků střechy rovné drážkováním z tabulí, sklon střechy přes 30 do 60 st.</t>
  </si>
  <si>
    <t>-1948902788</t>
  </si>
  <si>
    <t>"10/K"     3,15</t>
  </si>
  <si>
    <t>38</t>
  </si>
  <si>
    <t xml:space="preserve">553 A1 </t>
  </si>
  <si>
    <t xml:space="preserve">Lehká velkoformátová plechová střešní krytina, profilace imitující pálenou střešní krytinu </t>
  </si>
  <si>
    <t>-2073295230</t>
  </si>
  <si>
    <t xml:space="preserve">Poznámka k položce:
PE 25, odstín viz barevné řešení fasád
</t>
  </si>
  <si>
    <t>3,15*1,05 'Přepočtené koeficientem množství</t>
  </si>
  <si>
    <t>39</t>
  </si>
  <si>
    <t>764242304</t>
  </si>
  <si>
    <t>Oplechování střešních prvků z titanzinkového lesklého válcovaného plechu štítu závětrnou lištou rš 330 mm</t>
  </si>
  <si>
    <t>-2093517468</t>
  </si>
  <si>
    <t xml:space="preserve">Poznámka k souboru cen:_x000D_
1. V cenách 764 24-1305 až - 2357 nejsou započteny náklady na podkladní plech. Ten se oceňuje souborem cen 764 01-14..Podkladní plech z pozinkovaného plechu v tl. 1,0 mm a rozvinuté šířce dle rš střešního prvku. </t>
  </si>
  <si>
    <t>"12/K"     24,0</t>
  </si>
  <si>
    <t>40</t>
  </si>
  <si>
    <t>764242332</t>
  </si>
  <si>
    <t>Oplechování střešních prvků z titanzinkového lesklého válcovaného plechu okapu okapovým plechem střechy rovné rš 200 mm</t>
  </si>
  <si>
    <t>-342015336</t>
  </si>
  <si>
    <t>"16/K"     21,0</t>
  </si>
  <si>
    <t>41</t>
  </si>
  <si>
    <t>764242333</t>
  </si>
  <si>
    <t>Oplechování střešních prvků z titanzinkového lesklého válcovaného plechu okapu okapovým plechem střechy rovné rš 250 mm</t>
  </si>
  <si>
    <t>211585806</t>
  </si>
  <si>
    <t>"17/K"     1,5</t>
  </si>
  <si>
    <t>42</t>
  </si>
  <si>
    <t>764341304</t>
  </si>
  <si>
    <t>Lemování zdí z titanzinkového lesklého válcovaného plechu boční nebo horní rovných, střech s krytinou prejzovou nebo vlnitou rš 330 mm</t>
  </si>
  <si>
    <t>-1124640579</t>
  </si>
  <si>
    <t>"11/K"     3,0</t>
  </si>
  <si>
    <t>43</t>
  </si>
  <si>
    <t>764508131</t>
  </si>
  <si>
    <t>Montáž svodu kruhového, průměru svodu</t>
  </si>
  <si>
    <t>-1441177537</t>
  </si>
  <si>
    <t>"8b/K"     7,1</t>
  </si>
  <si>
    <t>44</t>
  </si>
  <si>
    <t>764 R 1001</t>
  </si>
  <si>
    <t xml:space="preserve">svodová trubka s hrdlem - plast </t>
  </si>
  <si>
    <t>-1283246186</t>
  </si>
  <si>
    <t>45</t>
  </si>
  <si>
    <t>764541303</t>
  </si>
  <si>
    <t>Žlab podokapní z titanzinkového lesklého válcovaného plechu včetně háků a čel půlkruhový rš 250 mm</t>
  </si>
  <si>
    <t>1541414534</t>
  </si>
  <si>
    <t>"7/K"     1,4</t>
  </si>
  <si>
    <t>46</t>
  </si>
  <si>
    <t>764541305</t>
  </si>
  <si>
    <t>Žlab podokapní z titanzinkového lesklého válcovaného plechu včetně háků a čel půlkruhový rš 330 mm</t>
  </si>
  <si>
    <t>-1166296497</t>
  </si>
  <si>
    <t>"6/K"     21,3</t>
  </si>
  <si>
    <t>47</t>
  </si>
  <si>
    <t>764548323</t>
  </si>
  <si>
    <t>Svod z titanzinkového lesklého válcovaného plechu včetně objímek, kolen a odskoků kruhový, průměru 100 mm</t>
  </si>
  <si>
    <t>1763150301</t>
  </si>
  <si>
    <t>"9/K"     0,7</t>
  </si>
  <si>
    <t>48</t>
  </si>
  <si>
    <t>764548324</t>
  </si>
  <si>
    <t>Svod z titanzinkového lesklého válcovaného plechu včetně objímek, kolen a odskoků kruhový, průměru 120 mm</t>
  </si>
  <si>
    <t>1505375947</t>
  </si>
  <si>
    <t>"8a/K"     25,1</t>
  </si>
  <si>
    <t>49</t>
  </si>
  <si>
    <t>998764202</t>
  </si>
  <si>
    <t>Přesun hmot pro konstrukce klempířské stanovený procentní sazbou z ceny vodorovná dopravní vzdálenost do 50 m v objektech výšky přes 6 do 12 m</t>
  </si>
  <si>
    <t>-2022464353</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</si>
  <si>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</si>
  <si>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783</t>
  </si>
  <si>
    <t>Dokončovací práce - nátěry</t>
  </si>
  <si>
    <t>50</t>
  </si>
  <si>
    <t>783 R 001</t>
  </si>
  <si>
    <t>Mechanické očištění stávajícího krovu - odhad</t>
  </si>
  <si>
    <t>296913059</t>
  </si>
  <si>
    <t>"krov"</t>
  </si>
  <si>
    <t>(10,1*5+5,2*2+2,1*3+1,6*2+13,0*4+11,5*8)*0,54*1,1</t>
  </si>
  <si>
    <t>"stropní konstrukce"</t>
  </si>
  <si>
    <t>(0,15+0,18*2)*0,3*(16+16+16)</t>
  </si>
  <si>
    <t>51</t>
  </si>
  <si>
    <t>783783321</t>
  </si>
  <si>
    <t>Nátěry tesařských konstrukcí protihnilobné, protiplísňové a protipožární proti dřevokazným houbám, hmyzu a plísním sanační</t>
  </si>
  <si>
    <t>-1146623809</t>
  </si>
  <si>
    <t xml:space="preserve">Poznámka k souboru cen:_x000D_
1. Povrchovou úpravou dřeva v interiéru se myslí ochrana dřeva v třídách ohrožení 1 a 2 dle ČSN EN 335-1 a 335-2, tj. chráněné před povětrností a vyluhováním vodou. </t>
  </si>
  <si>
    <t>(10,1*5+5,2*2+2,1*3+1,6*2+13,0*4+11,5*8)*0,54*0,6</t>
  </si>
  <si>
    <t>D.1.4.1 - Zařízení pro vytápění budov</t>
  </si>
  <si>
    <t xml:space="preserve">    732 - Ústřední vytápění - strojovny</t>
  </si>
  <si>
    <t xml:space="preserve">    733 - Ústřední vytápění - potrubí</t>
  </si>
  <si>
    <t xml:space="preserve">    733a - Ústřední vytápění - montáže a doprava</t>
  </si>
  <si>
    <t xml:space="preserve">    733b - Ústřední vytápění - Kontrolní činnost (revize a zkoušky)</t>
  </si>
  <si>
    <t xml:space="preserve">    735 - Ústřední vytápění - otopná tělesa</t>
  </si>
  <si>
    <t>732</t>
  </si>
  <si>
    <t>Ústřední vytápění - strojovny</t>
  </si>
  <si>
    <t>732 R 001</t>
  </si>
  <si>
    <t>Kompaktní Výměníková stanice pára-voda UT 33 kW TV 30 kW (viz n.č. 902_2014), včetně kondenzátního modulu Výkon ÚT – 33 kW, výkon TV – 30 kW_x000D_
- včetně zapojení MaR a oživení výměníkové stanice a uvedení do provozu</t>
  </si>
  <si>
    <t>kpl</t>
  </si>
  <si>
    <t>-61561937</t>
  </si>
  <si>
    <t>Poznámka k položce:
dle specifikace v PD</t>
  </si>
  <si>
    <t>732 R 002</t>
  </si>
  <si>
    <t>Měřící jednotka odběru tepla – pouze montáž - včetně vodoměru, jímek a měřících čidel na topné vodě</t>
  </si>
  <si>
    <t>1658493240</t>
  </si>
  <si>
    <t>732 R 008</t>
  </si>
  <si>
    <t>Automatický odvzdušňovací ventil R 99/1 3/8“</t>
  </si>
  <si>
    <t>-1461107044</t>
  </si>
  <si>
    <t>732 R 009</t>
  </si>
  <si>
    <t>Vypouštěcí kohout R 608 3/8“</t>
  </si>
  <si>
    <t>249303846</t>
  </si>
  <si>
    <t>732 R 010</t>
  </si>
  <si>
    <t>Uzavírací kulový kohout 5/4“</t>
  </si>
  <si>
    <t>-1211009017</t>
  </si>
  <si>
    <t>732 R 011</t>
  </si>
  <si>
    <t>Filtr 5/4“</t>
  </si>
  <si>
    <t>-1492767755</t>
  </si>
  <si>
    <t>732 R 012</t>
  </si>
  <si>
    <t>Regulační ventil 3V, DN20, servopohon 24V</t>
  </si>
  <si>
    <t>-941548805</t>
  </si>
  <si>
    <t>733</t>
  </si>
  <si>
    <t>Ústřední vytápění - potrubí</t>
  </si>
  <si>
    <t>733 R 001</t>
  </si>
  <si>
    <t>Měděné potrubí 35x1,0</t>
  </si>
  <si>
    <t>1826058107</t>
  </si>
  <si>
    <t>733 R 001a</t>
  </si>
  <si>
    <t>Měděné potrubí 28x1,0</t>
  </si>
  <si>
    <t>-2104086634</t>
  </si>
  <si>
    <t>733 R 002</t>
  </si>
  <si>
    <t>Měděné potrubí 22x1,0</t>
  </si>
  <si>
    <t>-1302824359</t>
  </si>
  <si>
    <t>733 R 003</t>
  </si>
  <si>
    <t>Měděné potrubí 18x1,0</t>
  </si>
  <si>
    <t>114289045</t>
  </si>
  <si>
    <t>733 R 003a</t>
  </si>
  <si>
    <t>2034240165</t>
  </si>
  <si>
    <t>733 R 005</t>
  </si>
  <si>
    <t>Tepelná izolace na potrubí Cu 35x1,5, tl. izolace 30 mm - pěnová</t>
  </si>
  <si>
    <t>-2046434176</t>
  </si>
  <si>
    <t>733 R 005a</t>
  </si>
  <si>
    <t>Tepelná izolace na potrubí Cu 28x1,0, tl. izolace 30 mm - pěnová</t>
  </si>
  <si>
    <t>1310649684</t>
  </si>
  <si>
    <t>733 R 006</t>
  </si>
  <si>
    <t>Tepelná izolace na potrubí Cu 22x1,0, tl. izolace 20 mm - pěnová</t>
  </si>
  <si>
    <t>-960705635</t>
  </si>
  <si>
    <t>733 R 007</t>
  </si>
  <si>
    <t>Tepelná izolace na potrubí Cu 18x1,0, tl. izolace 20 mm - pěnová</t>
  </si>
  <si>
    <t>-1462010023</t>
  </si>
  <si>
    <t>733 R 007a</t>
  </si>
  <si>
    <t>Tepelná izolace na potrubí DN 32, tl. izolace tl. 30 mm, minerální vlna + Al fólie</t>
  </si>
  <si>
    <t>-1481904061</t>
  </si>
  <si>
    <t>733 R 008</t>
  </si>
  <si>
    <t>Tepelná izolace na potrubí DN 25, tl. izolace tl. 30 mm, minerální vlna + Al fólie</t>
  </si>
  <si>
    <t>964830084</t>
  </si>
  <si>
    <t>733 R 008a</t>
  </si>
  <si>
    <t>-114633484</t>
  </si>
  <si>
    <t>733 R 009</t>
  </si>
  <si>
    <t>Potrubí DN 40, ocelové hladké, ČSN 42 57 15, materiál tř. 11</t>
  </si>
  <si>
    <t>-1439898863</t>
  </si>
  <si>
    <t>733 R 009a</t>
  </si>
  <si>
    <t>Potrubí DN 25, ocelové hladké, ČSN 42 57 15, materiál tř. 11</t>
  </si>
  <si>
    <t>-2093471975</t>
  </si>
  <si>
    <t>733 R 009b</t>
  </si>
  <si>
    <t>Potrubí DN 20, ocelové hladké, ČSN 42 57 15, materiál tř. 11</t>
  </si>
  <si>
    <t>-1986754066</t>
  </si>
  <si>
    <t>733 R 009c</t>
  </si>
  <si>
    <t>Potrubí DN 32, ocelové hladké, ČSN 42 57 15, materiál tř. 11</t>
  </si>
  <si>
    <t>-233358990</t>
  </si>
  <si>
    <t>733 R 010</t>
  </si>
  <si>
    <t>Cu - kolena, redukce, T-kusy a další tvarovky příslušných dimenzí - přesný počet bude stanoven při montáži</t>
  </si>
  <si>
    <t>1355723810</t>
  </si>
  <si>
    <t>733 R 011</t>
  </si>
  <si>
    <t>Pomocný ocelový materiál pro uchycení potrubí –_x000D_
konzole, třmeny, objímky – cca 120 kg</t>
  </si>
  <si>
    <t>1778388670</t>
  </si>
  <si>
    <t>733 R 011a</t>
  </si>
  <si>
    <t>Držáky, příruby, přírubové spoje, těsnění, konzole, objímky, nastřelovací šrouby, matice, hmoždinky, ostatní spojovací materiál atd. - přesný počet bude stanoven na stavbě při montáži</t>
  </si>
  <si>
    <t>-1637204580</t>
  </si>
  <si>
    <t>733 R 012</t>
  </si>
  <si>
    <t>Popisné štítky na zařízení včetně šipek proudění</t>
  </si>
  <si>
    <t>1812042488</t>
  </si>
  <si>
    <t>733a</t>
  </si>
  <si>
    <t>Ústřední vytápění - montáže a doprava</t>
  </si>
  <si>
    <t>733a R 001</t>
  </si>
  <si>
    <t>Doprava a montáž zařízení pro vytápění</t>
  </si>
  <si>
    <t>329128972</t>
  </si>
  <si>
    <t>733b</t>
  </si>
  <si>
    <t>Ústřední vytápění - Kontrolní činnost (revize a zkoušky)</t>
  </si>
  <si>
    <t>733b R 001</t>
  </si>
  <si>
    <t>Zkoušky, uvedení do provozu a vyregulování</t>
  </si>
  <si>
    <t>-646440693</t>
  </si>
  <si>
    <t>733b R 002</t>
  </si>
  <si>
    <t>Zajištění chodu zařízení ve zkušebním provozu</t>
  </si>
  <si>
    <t>-214550174</t>
  </si>
  <si>
    <t>733b R 004</t>
  </si>
  <si>
    <t>Návrh provozního řádu</t>
  </si>
  <si>
    <t>304108769</t>
  </si>
  <si>
    <t>733b R 006</t>
  </si>
  <si>
    <t>Dokumentace skutečného provedení</t>
  </si>
  <si>
    <t>-1997887053</t>
  </si>
  <si>
    <t>735</t>
  </si>
  <si>
    <t>Ústřední vytápění - otopná tělesa</t>
  </si>
  <si>
    <t>735 R 001</t>
  </si>
  <si>
    <t>šroubení pro tělesa VK</t>
  </si>
  <si>
    <t>-297109589</t>
  </si>
  <si>
    <t>735 R 002</t>
  </si>
  <si>
    <t>Termostatická hlavice s vestavěným čidlem</t>
  </si>
  <si>
    <t>-153879062</t>
  </si>
  <si>
    <t>735 R 003</t>
  </si>
  <si>
    <t>Topný registr KRC 1820.450</t>
  </si>
  <si>
    <t>1997941309</t>
  </si>
  <si>
    <t>735 R 004</t>
  </si>
  <si>
    <t>Ventilový spodek s předregulací pro tělesa ventil kompakt</t>
  </si>
  <si>
    <t>83050771</t>
  </si>
  <si>
    <t>735 R 005</t>
  </si>
  <si>
    <t>Uzavíratelné šroubení s vypouštěním 1/2“</t>
  </si>
  <si>
    <t>-877472688</t>
  </si>
  <si>
    <t>735 R 006</t>
  </si>
  <si>
    <t>Šroubení svěrné pro napojení na měď 1/2“</t>
  </si>
  <si>
    <t>1713012161</t>
  </si>
  <si>
    <t>735 R 111310</t>
  </si>
  <si>
    <t>Článkové litinové těleso 20/500/160</t>
  </si>
  <si>
    <t>65375333</t>
  </si>
  <si>
    <t>735152573</t>
  </si>
  <si>
    <t>Otopná tělesa panelová , typ 22 výšky tělesa 600 mm, délky 600 mm</t>
  </si>
  <si>
    <t>1170040880</t>
  </si>
  <si>
    <t>735152577</t>
  </si>
  <si>
    <t>Otopná tělesa panelová , typ 22 výšky tělesa 600 mm, délky 1000 mm</t>
  </si>
  <si>
    <t>-118232694</t>
  </si>
  <si>
    <t>735152579</t>
  </si>
  <si>
    <t>Otopná tělesa panelová , typ 22 výšky tělesa 600 mm, délky 1200 mm</t>
  </si>
  <si>
    <t>-178066122</t>
  </si>
  <si>
    <t>735152581</t>
  </si>
  <si>
    <t>Otopná tělesa panelová , typ 22 výšky tělesa 600 mm, délky 1600 mm</t>
  </si>
  <si>
    <t>-258767892</t>
  </si>
  <si>
    <t>735152583</t>
  </si>
  <si>
    <t>Otopná tělesa panelová , typ 22 výšky tělesa 600 mm, délky 2000 mm</t>
  </si>
  <si>
    <t>1645938202</t>
  </si>
  <si>
    <t>735152599</t>
  </si>
  <si>
    <t>Otopná tělesa panelová , typ 22 výšky tělesa 900 mm, délky 1200 mm</t>
  </si>
  <si>
    <t>1591655412</t>
  </si>
  <si>
    <t>D.1.4.4 - Zařízení silnoproudé a slaboproudé elektrotechniky</t>
  </si>
  <si>
    <t xml:space="preserve">    744_1 - Elektromontáže - instalace</t>
  </si>
  <si>
    <t>744_1</t>
  </si>
  <si>
    <t>Elektromontáže - instalace</t>
  </si>
  <si>
    <t>744_1 R 5001</t>
  </si>
  <si>
    <t>Svítidlo LED 22W, IP40, přisazené, s integrovaným pohybovým čidlem, energetická třída A+ - dodávka</t>
  </si>
  <si>
    <t>2076499112</t>
  </si>
  <si>
    <t>747_1 R 0001</t>
  </si>
  <si>
    <t>Svítidlo LED 22W, IP40, přisazené, s integrovaným pohybovým čidlem, energetická třída A+ - montáž</t>
  </si>
  <si>
    <t>1150531704</t>
  </si>
  <si>
    <t>747_1 R 0002</t>
  </si>
  <si>
    <t>Demontáž + likvidace stávajících svítidel společných prostor</t>
  </si>
  <si>
    <t>-1418288222</t>
  </si>
  <si>
    <t>2 - Zateplení objektu + výměna oken a vchodových dveří</t>
  </si>
  <si>
    <t>Soupis prací je sestaven za využití položek Cenové soustavy ÚRS - CÚ 2017/I. Cenové a technické podmínky položek Cenové soustavy ÚRS, které nejsou uvedeny v soupisu prací (tzv. úvodní části katalogů) jsou neomezeně dálkově k dispozici na www.cs-urs.cz. Položky soupisu prací, které nemají ve sloupci "Cenová soustava" uveden žádný údaj, nepochází z Cenové soustavy ÚRS.</t>
  </si>
  <si>
    <t>HSV - Práce a dodávky HSV</t>
  </si>
  <si>
    <t xml:space="preserve">    6 - Úpravy povrchů, podlahy a osazování výplní</t>
  </si>
  <si>
    <t xml:space="preserve">    9 - Ostatní konstrukce a práce-bourání</t>
  </si>
  <si>
    <t xml:space="preserve">    997 - Přesun sutě</t>
  </si>
  <si>
    <t xml:space="preserve">    998 - Přesun hmot</t>
  </si>
  <si>
    <t xml:space="preserve">    766 - Konstrukce truhlářské</t>
  </si>
  <si>
    <t>HSV</t>
  </si>
  <si>
    <t>Práce a dodávky HSV</t>
  </si>
  <si>
    <t>Úpravy povrchů, podlahy a osazování výplní</t>
  </si>
  <si>
    <t>622211031</t>
  </si>
  <si>
    <t>Montáž kontaktního zateplení z polystyrenových desek na vnější stěny, tloušťky desek přes 120 do 160 mm</t>
  </si>
  <si>
    <t>1473605450</t>
  </si>
  <si>
    <t xml:space="preserve">Poznámka k souboru cen:_x000D_
1. V cenách jsou započteny náklady na: a) upevnění desek lepením a talířovými hmoždinkami, b) přestěrkování izolačních desek, c) vložení sklovláknité výztužné tkaniny. 2. V cenách nejsou započteny náklady na: a) dodávku desek tepelné izolace; tyto se ocení ve specifikaci, ztratné lze stanovit ve výši 2%, b) provedení konečné povrchové úpravy: - vrchní tenkovrstvou omítkou nebo nátěrem; tyto se ocení příslušnými cenami této části katalogu, - keramickým obkladem; tyto se ocení příslušnými cenami souboru cen části A01 katalogu 800-781 Obklady keramické, c) osazení lišt; tyto se ocení příslušnými cenami této části katalogu. 3. V cenách -1101 a -1105 jsou započteny náklady na osazení a dodávku tepelněizolačních zátek v počtu 9 ks/m2 pro podhledy a 6 ks/m2 pro stěny. </t>
  </si>
  <si>
    <t>"viz D.1.1 - TZ + výkresy"</t>
  </si>
  <si>
    <t>"EPS-F"</t>
  </si>
  <si>
    <t>"SZ"      133,16-(2,55*6+3,15*2+1,92*3+3,53)</t>
  </si>
  <si>
    <t>"SV"      169,35</t>
  </si>
  <si>
    <t>"JV"       126,9-(1,92*8+2,25*3+1,56)</t>
  </si>
  <si>
    <t>"JZ"        73,05</t>
  </si>
  <si>
    <t>"XPS"</t>
  </si>
  <si>
    <t>"SZ"      6,3</t>
  </si>
  <si>
    <t>"SV"      13,9</t>
  </si>
  <si>
    <t>"JV"       12,6</t>
  </si>
  <si>
    <t>"JZ"        2,3</t>
  </si>
  <si>
    <t>283759520</t>
  </si>
  <si>
    <t>desky z lehčených plastů desky fasádní polystyrénové typ EPS 70 F fasádní, stabilizovaný, samozhášivý objemová hmotnost 15 až 20 kg/m3 1000 x 500 x 160 mm</t>
  </si>
  <si>
    <t>-1748616664</t>
  </si>
  <si>
    <t>447,9*1,02 'Přepočtené koeficientem množství</t>
  </si>
  <si>
    <t>283764250</t>
  </si>
  <si>
    <t>desky z lehčených plastů desky z extrudovaného polystyrenu desky z extrudovaného polystyrenu XPS 30 SF hladký povrch, ozub po celém obvodu 1265 x 615 mm (krycí plocha 0,75 m2) 160 mm</t>
  </si>
  <si>
    <t>835053227</t>
  </si>
  <si>
    <t>35,1*1,02 'Přepočtené koeficientem množství</t>
  </si>
  <si>
    <t>622211201</t>
  </si>
  <si>
    <t>Montáž druhé vrstvy kontaktního zateplení na vnější stěny, z desek polystyrenových, celkové tloušťky izolace přes 160 do 200 mm</t>
  </si>
  <si>
    <t>-1105243785</t>
  </si>
  <si>
    <t xml:space="preserve">Poznámka k souboru cen:_x000D_
1. Položky jsou určeny pro ocenění montáže druhé vrstvy izolace, první vrstva se ocení cenami souboru cen 621 2.-1. Montáž kontaktního zateplení. 2. V cenách jsou započteny náklady na: a) upevnění desek lepením a hmoždinkami 3. V cenách nejsou započteny náklady na: a) dodávku desek tepelné izolace; tyto se ocení ve specifikaci, ztratné lze stanovit ve výši 2%, b) provedení základní vrstvy ze stěrkové hmoty a sklovláknité výztužné tkaniny, tyto jsou již započteny v položkách montáže první vrstvy zateplení. </t>
  </si>
  <si>
    <t>"EPS-F - tl. 10mm"     6,65</t>
  </si>
  <si>
    <t>"EPS-F - tl. 20mm"     12,1</t>
  </si>
  <si>
    <t>"EPS-F - tl. 50mm"     37,36</t>
  </si>
  <si>
    <t>283759290</t>
  </si>
  <si>
    <t>desky z lehčených plastů desky fasádní polystyrénové typ EPS 70 F fasádní, stabilizovaný, samozhášivý objemová hmotnost 15 až 20 kg/m3 1000 x 500 x  10 mm</t>
  </si>
  <si>
    <t>464681911</t>
  </si>
  <si>
    <t>"EPS-F - tl. 10mm"</t>
  </si>
  <si>
    <t>"SZ"      1,6*2+1,2+0,6*2+0,45+0,3*2</t>
  </si>
  <si>
    <t>6,65*1,02 'Přepočtené koeficientem množství</t>
  </si>
  <si>
    <t>283759300</t>
  </si>
  <si>
    <t>desky z lehčených plastů desky fasádní polystyrénové typ EPS 70 F fasádní, stabilizovaný, samozhášivý objemová hmotnost 15 až 20 kg/m3 1000 x 500 x  20 mm</t>
  </si>
  <si>
    <t>916909653</t>
  </si>
  <si>
    <t>"EPS-F - tl. 20mm"</t>
  </si>
  <si>
    <t>"SZ"      2,45*2+1,85*2+1,40+0,75*2+0,60</t>
  </si>
  <si>
    <t>12,1*1,02 'Přepočtené koeficientem množství</t>
  </si>
  <si>
    <t>283759330</t>
  </si>
  <si>
    <t>desky z lehčených plastů desky fasádní polystyrénové typ EPS 70 F fasádní, stabilizovaný, samozhášivý objemová hmotnost 15 až 20 kg/m3 1000 x 500 x  50 mm</t>
  </si>
  <si>
    <t>-834669249</t>
  </si>
  <si>
    <t>"EPS-F - tl. 50mm"</t>
  </si>
  <si>
    <t>"SZ"      5,4+0,8*4+0,75+3,75+7,30+0,96*4+0,86*2+0,85+1,2+1,2+0,55+3,90+3,70</t>
  </si>
  <si>
    <t>37,36*1,02 'Přepočtené koeficientem množství</t>
  </si>
  <si>
    <t>622212001</t>
  </si>
  <si>
    <t>Montáž kontaktního zateplení vnějšího ostění nebo nadpraží z polystyrenových desek hloubky špalet do 200 mm, tloušťky desek do 40 mm</t>
  </si>
  <si>
    <t>-1765085253</t>
  </si>
  <si>
    <t xml:space="preserve">Poznámka k souboru cen:_x000D_
1. V cenách jsou započteny náklady na: a) upevnění desek celoplošným lepením, b) přestěrkování izolačních desek, c) vložení sklovláknité výztužné tkaniny, d) osazení a dodávku rohovníků. 2. V cenách nejsou započteny náklady na: a) dodávku desek tepelné izolace; tyto se ocení ve specifikaci; ztratné lze stanovit ve výši 10%, b) provedení konečné povrchové úpravy: - vrchní tenkovrstvou omítkou nebo nátěrem; tyto se ocení příslušnými cenami této části katalogu. 3. Pro ocenění montáže kontaktního zateplení ostění nebo nadpraží hloubky přes 400 mm se použijí ceny souboru cen 62. 2.- 1… Montáž kontaktního zateplení. </t>
  </si>
  <si>
    <t>"Viz D.1.1"</t>
  </si>
  <si>
    <t>"detail H"</t>
  </si>
  <si>
    <t>"ostění + nadpraží"</t>
  </si>
  <si>
    <t>"1/T"     1*(1,21+2,91*2)*0,840</t>
  </si>
  <si>
    <t>"2/T"     4*(1,53+1,67*2)*0,365</t>
  </si>
  <si>
    <t>"3/T"     4*(1,53+1,67*2)*0,365</t>
  </si>
  <si>
    <t>"4/T"     3*(1,15+1,67*2)*0,365</t>
  </si>
  <si>
    <t>"5/T"     4*(0,7+1,5*2)*0,285</t>
  </si>
  <si>
    <t>"6/T"     4*(0,7+1,5*2)*0,285</t>
  </si>
  <si>
    <t>"7/T"     3*(1,5+1,5*2)*0,285</t>
  </si>
  <si>
    <t>"8/T"     4*(0,47+0,7*2)*0,285</t>
  </si>
  <si>
    <t>"9/T"     2*(0,78+0,7*2)*0,285</t>
  </si>
  <si>
    <t>"21/T"     1*(0,8+1,97*2)*0,16</t>
  </si>
  <si>
    <t>"parapety"</t>
  </si>
  <si>
    <t>"2/T"     4*1,53*0,365</t>
  </si>
  <si>
    <t>"3/T"     4*1,53*0,365</t>
  </si>
  <si>
    <t>"4/T"     3*1,15*0,365</t>
  </si>
  <si>
    <t>"5/T"     4*0,7*0,285</t>
  </si>
  <si>
    <t>"6/T"     4*0,7*0,285</t>
  </si>
  <si>
    <t>"7/T"     3*1,5*0,285</t>
  </si>
  <si>
    <t>"8/T"     4*0,47*0,285</t>
  </si>
  <si>
    <t>"9/T"     1*0,78*0,285</t>
  </si>
  <si>
    <t>2099811016</t>
  </si>
  <si>
    <t>9,364*1,02 'Přepočtené koeficientem množství</t>
  </si>
  <si>
    <t>283759310</t>
  </si>
  <si>
    <t>desky z lehčených plastů desky fasádní polystyrénové typ EPS 70 F fasádní, stabilizovaný, samozhášivý objemová hmotnost 15 až 20 kg/m3 1000 x 500 x  30 mm</t>
  </si>
  <si>
    <t>-1061158710</t>
  </si>
  <si>
    <t>41,459*1,02 'Přepočtené koeficientem množství</t>
  </si>
  <si>
    <t>622251101</t>
  </si>
  <si>
    <t>Montáž kontaktního zateplení Příplatek k cenám za zápustnou montáž kotev s použitím tepelněizolačních zátek na vnější stěny z polystyrenu</t>
  </si>
  <si>
    <t>-1004437552</t>
  </si>
  <si>
    <t>622252001</t>
  </si>
  <si>
    <t>Montáž lišt kontaktního zateplení zakládacích soklových připevněných hmoždinkami</t>
  </si>
  <si>
    <t>1415398456</t>
  </si>
  <si>
    <t xml:space="preserve">Poznámka k souboru cen:_x000D_
1. V cenách jsou započteny náklady na osazení lišt. 2. V cenách nejsou započteny náklady dodávku lišt; tyto se ocení ve specifikaci. Ztratné lze stanovit ve výši 5%. 3. Položku -2002 nelze použít v případě montáže lišt kontaktního zateplení ostění nebo nadpraží, kde jsou náklady na osazení rohovníků již započteny. </t>
  </si>
  <si>
    <t>"detail C"</t>
  </si>
  <si>
    <t>"zakládací lišta s okapničkou"</t>
  </si>
  <si>
    <t>10,5</t>
  </si>
  <si>
    <t>590516200</t>
  </si>
  <si>
    <t>kontaktní zateplovací systémy příslušenství kontaktních zateplovacích systémů lišty soklové  - zakládací spodní profil U - Form - 0,7 s okapničkou, Al, délka 200 cm U 16 cm  0,8/200</t>
  </si>
  <si>
    <t>-1683052724</t>
  </si>
  <si>
    <t>10,5*1,1 'Přepočtené koeficientem množství</t>
  </si>
  <si>
    <t>622252002</t>
  </si>
  <si>
    <t>Montáž lišt kontaktního zateplení ostatních stěnových, dilatačních apod. lepených do tmelu</t>
  </si>
  <si>
    <t>-951463952</t>
  </si>
  <si>
    <t>"APU"     119,14</t>
  </si>
  <si>
    <t>"rohová"     87,9</t>
  </si>
  <si>
    <t>"parapetní"     29,23</t>
  </si>
  <si>
    <t>"zakončovací s okapničkou"     31,24</t>
  </si>
  <si>
    <t>590514750</t>
  </si>
  <si>
    <t>kontaktní zateplovací systémy příslušenství kontaktních zateplovacích systémů APU lišta - profil okenní s tkaninou délka 2,4 m, přesah tkaniny 100 mm 6 mm</t>
  </si>
  <si>
    <t>962574709</t>
  </si>
  <si>
    <t>Poznámka k položce:
délka 2,4 m, přesah tkaniny 100 mm</t>
  </si>
  <si>
    <t>"1/T"     1*(1,21+2,91*2)</t>
  </si>
  <si>
    <t>"2/T"     4*(1,53+1,67*2)</t>
  </si>
  <si>
    <t>"3/T"     4*(1,53+1,67*2)</t>
  </si>
  <si>
    <t>"4/T"     3*(1,15+1,67*2)</t>
  </si>
  <si>
    <t>"5/T"     4*(0,7+1,5*2)</t>
  </si>
  <si>
    <t>"6/T"     4*(0,7+1,5*2)</t>
  </si>
  <si>
    <t>"7/T"     3*(1,5+1,5*2)</t>
  </si>
  <si>
    <t>"8/T"     4*(0,47+0,7*2)</t>
  </si>
  <si>
    <t>"9/T"     2*(0,78+0,7*2)</t>
  </si>
  <si>
    <t>"21/T"     1*(0,8+1,97*2)</t>
  </si>
  <si>
    <t>119,14*1,05 'Přepočtené koeficientem množství</t>
  </si>
  <si>
    <t>590514800</t>
  </si>
  <si>
    <t>kontaktní zateplovací systémy příslušenství kontaktních zateplovacích systémů lišta rohová s tkaninou - rohovník  2,5m Al 10/10 cm</t>
  </si>
  <si>
    <t>1754036526</t>
  </si>
  <si>
    <t>"ostění"</t>
  </si>
  <si>
    <t>"1/T"     1*(2,91*2)</t>
  </si>
  <si>
    <t>"2/T"     4*(1,67*2)</t>
  </si>
  <si>
    <t>"3/T"     4*(1,67*2)</t>
  </si>
  <si>
    <t>"4/T"     3*(1,67*2)</t>
  </si>
  <si>
    <t>"5/T"     4*(1,5*2)</t>
  </si>
  <si>
    <t>"6/T"     4*(1,5*2)</t>
  </si>
  <si>
    <t>"7/T"     3*(1,5*2)</t>
  </si>
  <si>
    <t>"8/T"     4*(0,7*2)</t>
  </si>
  <si>
    <t>"9/T"     2*(0,7*2)</t>
  </si>
  <si>
    <t>"21/T"     1*(1,97*2)</t>
  </si>
  <si>
    <t>87,9*1,05 'Přepočtené koeficientem množství</t>
  </si>
  <si>
    <t>590514940</t>
  </si>
  <si>
    <t>kontaktní zateplovací systémy příslušenství kontaktních zateplovacích systémů připojovací profil parapetní variabilní s tkaninou výška pěnové pásky 4 mm, délka 2 m</t>
  </si>
  <si>
    <t>1159933505</t>
  </si>
  <si>
    <t>"2/T"     4*(1,53)</t>
  </si>
  <si>
    <t>"3/T"     4*(1,53)</t>
  </si>
  <si>
    <t>"4/T"     3*(1,15)</t>
  </si>
  <si>
    <t>"5/T"     4*(0,7)</t>
  </si>
  <si>
    <t>"6/T"     4*(0,7)</t>
  </si>
  <si>
    <t>"7/T"     3*(1,5)</t>
  </si>
  <si>
    <t>"8/T"     4*(0,47)</t>
  </si>
  <si>
    <t>"9/T"     2*(0,78)</t>
  </si>
  <si>
    <t>29,23*1,05 'Přepočtené koeficientem množství</t>
  </si>
  <si>
    <t>590514920</t>
  </si>
  <si>
    <t>kontaktní zateplovací systémy příslušenství kontaktních zateplovacích systémů zakončovací profil s okapničkou a tkaninou 100/150 mm, délka 2 m</t>
  </si>
  <si>
    <t>1717798407</t>
  </si>
  <si>
    <t>"1/T"     1*(1,21)</t>
  </si>
  <si>
    <t>"21/T"     1*(0,8)</t>
  </si>
  <si>
    <t>31,24*1,05 'Přepočtené koeficientem množství</t>
  </si>
  <si>
    <t>622321121</t>
  </si>
  <si>
    <t>Omítka vápenocementová vnějších ploch nanášená ručně jednovrstvá, tloušťky do 15 mm hladká stěn</t>
  </si>
  <si>
    <t>529751118</t>
  </si>
  <si>
    <t xml:space="preserve">Poznámka k souboru cen:_x000D_
1. V případě dvou a vícevrstvých omítek se spodní jádrová omítka oceňuje cenou pro hrubou zatřenou omítku tloušťky do 15 mm, větší tloušťky se oceňují příplatkem. 2. Podkladní a spojovací vrstvy se oceňují cenami souboru cen 62.13 této části katalogu. </t>
  </si>
  <si>
    <t>622325103</t>
  </si>
  <si>
    <t>Oprava vápenocementové omítky vnějších ploch hladké stěn přes 30 do 50%</t>
  </si>
  <si>
    <t>1533724605</t>
  </si>
  <si>
    <t>"SV"      180,14</t>
  </si>
  <si>
    <t>"JV"       146,8-(1,92*8+2,25*3+0,54*2+1,56)</t>
  </si>
  <si>
    <t>"JZ"        74,8</t>
  </si>
  <si>
    <t>622531021</t>
  </si>
  <si>
    <t>Omítka tenkovrstvá silikonová vnějších ploch probarvená, včetně penetrace podkladu zrnitá, tloušťky 2,0 mm stěn</t>
  </si>
  <si>
    <t>-1281454570</t>
  </si>
  <si>
    <t>622541021</t>
  </si>
  <si>
    <t>Omítka tenkovrstvá silikonsilikátová vnějších ploch probarvená, včetně penetrace podkladu zrnitá, tloušťky 2,0 mm stěn</t>
  </si>
  <si>
    <t>-376659614</t>
  </si>
  <si>
    <t>622621001</t>
  </si>
  <si>
    <t>Lepení fasádních profilů dekoračních s převažujícím délkovým rozměrem výšky (šířky) lepené plochy do 150 mm, na vnější stěny</t>
  </si>
  <si>
    <t>1773115370</t>
  </si>
  <si>
    <t xml:space="preserve">Poznámka k souboru cen:_x000D_
1. Pro ocenění lepení podélných dekoračních profilů výšky (případně šířky) přes 250 mm se použijí ceny -1021 Lepení plošných dekoračních profilů. 2. Ceny lze použít i pro ocenění šambrán kolem oken a dveří prováděných lepením tenkých polystyrénových desek. </t>
  </si>
  <si>
    <t>"R1"     10,5</t>
  </si>
  <si>
    <t>"R3"     10,5</t>
  </si>
  <si>
    <t>283 R 001</t>
  </si>
  <si>
    <t>R1 - průbežná římsa malá, (rozměr cca 100x87 mm)</t>
  </si>
  <si>
    <t>-843430451</t>
  </si>
  <si>
    <t>283 R 002</t>
  </si>
  <si>
    <t xml:space="preserve">R3- průběžná římsa velká, (rozměr cca 140x100 mm), </t>
  </si>
  <si>
    <t>1226977949</t>
  </si>
  <si>
    <t>622621011</t>
  </si>
  <si>
    <t>Lepení fasádních profilů dekoračních s převažujícím délkovým rozměrem výšky (šířky) lepené plochy do 250 mm, na vnější stěny</t>
  </si>
  <si>
    <t>674445179</t>
  </si>
  <si>
    <t>"R2"     10,5</t>
  </si>
  <si>
    <t>283 R 003</t>
  </si>
  <si>
    <t>R2 - průběžná římsa velká, (rozměr cca 170x130 mm)</t>
  </si>
  <si>
    <t>-1863292153</t>
  </si>
  <si>
    <t>622621021</t>
  </si>
  <si>
    <t>Lepení fasádních profilů dekoračních plošných, na vnější stěny</t>
  </si>
  <si>
    <t>286854126</t>
  </si>
  <si>
    <t>"okolo vstup. dveří"     0,7*2</t>
  </si>
  <si>
    <t>"pod okny"                   0,2*3+0,3*3</t>
  </si>
  <si>
    <t>283 R 004</t>
  </si>
  <si>
    <t>plošné dekorační fasádní prvky - odlití formy, výroba odlitku, výrobní dokumentace + doprava</t>
  </si>
  <si>
    <t>599799427</t>
  </si>
  <si>
    <t>629991001</t>
  </si>
  <si>
    <t>Zakrytí vnějších ploch před znečištěním včetně pozdějšího odkrytí ploch podélných rovných (např. chodníků) fólií položenou volně</t>
  </si>
  <si>
    <t>-893567336</t>
  </si>
  <si>
    <t xml:space="preserve">Poznámka k souboru cen:_x000D_
1. V ceně -1012 nejsou započteny náklady na dodávku a montáž začišťovací lišty; tyto se oceňují cenou 622 14-3004 této části katalogu a materiálem ve specifikaci. </t>
  </si>
  <si>
    <t>"chodníky - okolí objektu + část střechy sousedního objektu"</t>
  </si>
  <si>
    <t>55*1,2</t>
  </si>
  <si>
    <t>629991012</t>
  </si>
  <si>
    <t>Zakrytí vnějších ploch před znečištěním včetně pozdějšího odkrytí výplní otvorů a svislých ploch fólií přilepenou na začišťovací lištu</t>
  </si>
  <si>
    <t>-1060379199</t>
  </si>
  <si>
    <t>"1/T"     1*(1,21*2,91)</t>
  </si>
  <si>
    <t>"2/T"     4*(1,53*1,67)</t>
  </si>
  <si>
    <t>"3/T"     4*(1,53*1,67)</t>
  </si>
  <si>
    <t>"4/T"     3*(1,15*1,67)</t>
  </si>
  <si>
    <t>"5/T"     4*(0,7*1,5)</t>
  </si>
  <si>
    <t>"6/T"     4*(0,7*1,5)</t>
  </si>
  <si>
    <t>"7/T"     3*(1,5*1,5)</t>
  </si>
  <si>
    <t>"8/T"     4*(0,47*0,7)</t>
  </si>
  <si>
    <t>"9/T"     2*(0,78*0,7)</t>
  </si>
  <si>
    <t>"21/T"     1*(0,8*1,97)</t>
  </si>
  <si>
    <t>629999011</t>
  </si>
  <si>
    <t>Příplatky k cenám úprav vnějších povrchů za zvýšenou pracnost při provádění styku dvou barev nebo struktur na fasádě</t>
  </si>
  <si>
    <t>-1691276374</t>
  </si>
  <si>
    <t xml:space="preserve">Poznámka k souboru cen:_x000D_
1. Cena -9001 je určena pro předepsané vícenásobné kropení např. u pórobetonu. 2. Cenu -9011 lze použít pro ocenění provádění: a) různobarevných ploch omítek nebo nátěrů, b) přechodů různých struktur omítek, c) pracovní spáry v případě, že nelze provést celou plochu najednou, d) šambrán, e) přechodů různých materiálů. 3. Cena -9022 je určena pro ocenění omítání: a) zaoblených rohů stěn s poloměrem větším než 100 mm jako příplatek ke stěnám, b) kulatých sloupů jako příplatek k pilířům nebo sloupům. Měrná jednotka se určuje v m2 rozvinuté plochy zaoblení. 4. Ceny -9031 až -9032 jsou určeny pro omítání ploch s využitím omítkových profilů, kde úhrnná plocha jednotlivých otvorů v souvisle omítané fasádě je větší než 45 % z celkové plochy průčelí. Nevztahuje se na průčelí se souvislými pásy oken neohraničených omítkou alespoň ze tří stran. Měrná jednotka se určuje v m2 celkové omítané plochy jednotlivých průčelí (uliční, dvorní, štítové). 5. Ceny -9031 až -9032 nelze použít pro barvení, vyspravení, zatření, hydrofobizaci, tenkovrstvé omítky a nátěry. 6. K cenám úprav vnějších povrchů lze případně použít i ceny příplatků souboru cen 619 99 této části katalogu </t>
  </si>
  <si>
    <t>"SZ"      10,5+10,6*8+6,8*3+23,4*2</t>
  </si>
  <si>
    <t>"SV"      12,0</t>
  </si>
  <si>
    <t>"JV"       10,5</t>
  </si>
  <si>
    <t>"JZ"       0</t>
  </si>
  <si>
    <t>Ostatní konstrukce a práce-bourání</t>
  </si>
  <si>
    <t>941321111</t>
  </si>
  <si>
    <t>Montáž lešení řadového modulového těžkého pracovního s podlahami s provozním zatížením tř. 4 do 300 kg/m2 šířky tř. SW09 přes 0,9 do 1,2 m, výšky do 10 m</t>
  </si>
  <si>
    <t>-262382591</t>
  </si>
  <si>
    <t xml:space="preserve">Poznámka k souboru cen:_x000D_
1. V ceně jsou započteny i náklady na kotvení lešení. 2. Montáž lešení řadového modulového těžkého výšky přes 40 m se oceňuje individuálně. 3. Šířkou se rozumí půdorysná vzdálenost, měřená od vnitřního líce sloupků zábradlí k protilehlému volnému okraji podlahy nebo mezi vnitřními líci. 4. Ceny položek -1111, -1112 a -1113 lze použít i pro lešení HAKI šíře 0,75 m. 5. Ceny položek -1121, -1122 a -1123 lze použít i pro lešení HAKI šíře 1,05 a 1,25 m. </t>
  </si>
  <si>
    <t>"SZ"      (10,0+1,2*2)*13,5</t>
  </si>
  <si>
    <t>"SV"      (12,3+1,2*2)*15,0</t>
  </si>
  <si>
    <t>"JV"       (10,0+1,2*2)*15,0</t>
  </si>
  <si>
    <t>"JZ"       (12,3+1,2*2)*13,5</t>
  </si>
  <si>
    <t>941321211</t>
  </si>
  <si>
    <t>Montáž lešení řadového modulového těžkého pracovního s podlahami s provozním zatížením tř. 4 do 300 kg/m2 Příplatek za první a každý další den použití lešení k ceně -1111 nebo -1112</t>
  </si>
  <si>
    <t>79830262</t>
  </si>
  <si>
    <t>772,35*60 'Přepočtené koeficientem množství</t>
  </si>
  <si>
    <t>941321811</t>
  </si>
  <si>
    <t>Demontáž lešení řadového modulového těžkého pracovního s podlahami s provozním zatížením tř. 4 do 300 kg/m2 šířky tř. SW09 přes 0,9 do 1,2 m, výšky do 10 m</t>
  </si>
  <si>
    <t>1858892875</t>
  </si>
  <si>
    <t xml:space="preserve">Poznámka k souboru cen:_x000D_
1. Demontáž lešení řadového modulového těžkého výšky přes 40 m se oceňuje individuálně. 2. Ceny položek -1811, -1812 a -1813 lze použít i pro lešení HAKI šíře 0,75 m. 3. Ceny položek -1821, -1822 a -1823 lze použít i pro lešení HAKI šíře 1,05 a 1,25 m. </t>
  </si>
  <si>
    <t>944611111</t>
  </si>
  <si>
    <t>Montáž ochranné plachty zavěšené na konstrukci lešení z textilie z umělých vláken</t>
  </si>
  <si>
    <t>-1914369682</t>
  </si>
  <si>
    <t xml:space="preserve">Poznámka k souboru cen:_x000D_
1. V cenách nejsou započteny náklady na lešení potřebné pro zavěšení plachty; toto lešení se oceňuje příslušnými cenami lešení. </t>
  </si>
  <si>
    <t>944611211</t>
  </si>
  <si>
    <t>Montáž ochranné plachty Příplatek za první a každý další den použití plachty k ceně -1111</t>
  </si>
  <si>
    <t>782712291</t>
  </si>
  <si>
    <t>944611811</t>
  </si>
  <si>
    <t>Demontáž ochranné plachty zavěšené na konstrukci lešení z textilie z umělých vláken</t>
  </si>
  <si>
    <t>CS ÚRS 2017 01</t>
  </si>
  <si>
    <t>-86524796</t>
  </si>
  <si>
    <t>968062375</t>
  </si>
  <si>
    <t>Vybourání dřevěných rámů oken s křídly, dveřních zárubní, vrat, stěn, ostění nebo obkladů rámů oken s křídly zdvojených, plochy do 2 m2</t>
  </si>
  <si>
    <t>-1522679961</t>
  </si>
  <si>
    <t xml:space="preserve">Poznámka k souboru cen:_x000D_
1. V cenách -2244 až -2747 jsou započteny i náklady na vyvěšení křídel. </t>
  </si>
  <si>
    <t>1,15*1,67*3</t>
  </si>
  <si>
    <t>968062376</t>
  </si>
  <si>
    <t>Vybourání dřevěných rámů oken s křídly, dveřních zárubní, vrat, stěn, ostění nebo obkladů rámů oken s křídly zdvojených, plochy do 4 m2</t>
  </si>
  <si>
    <t>16215648</t>
  </si>
  <si>
    <t>1,53*1,67*6</t>
  </si>
  <si>
    <t>1,5*1,5*3</t>
  </si>
  <si>
    <t>968072455</t>
  </si>
  <si>
    <t>Vybourání kovových rámů oken s křídly, dveřních zárubní, vrat, stěn, ostění nebo obkladů dveřních zárubní, plochy do 2 m2</t>
  </si>
  <si>
    <t>-1123833266</t>
  </si>
  <si>
    <t xml:space="preserve">Poznámka k souboru cen:_x000D_
1. V cenách -2244 až -2559 jsou započteny i náklady na vyvěšení křídel. 2. Cenou -2641 se oceňuje i vybourání nosné ocelové konstrukce pro sádrokartonové příčky. </t>
  </si>
  <si>
    <t>"1.NP"     1,22*2,24+0,8*1,97</t>
  </si>
  <si>
    <t>978015361</t>
  </si>
  <si>
    <t>Otlučení omítek vápenných nebo vápenocementových stěn, stropů vnějších, s vyškrabáním spár, s očištěním zdiva, v rozsahu do 50 %</t>
  </si>
  <si>
    <t>414112424</t>
  </si>
  <si>
    <t xml:space="preserve">Poznámka k souboru cen:_x000D_
1. Ceny otlučení vnějších omítek jsou určeny pro průčelí: a) vnějších stěn nebo štítů rovných bez výstupků nebo rovných s orámováním otvorů o jednom vystupujícím nebo ustupujícím profilu, s jednoduchými podokeníky, s jednoduchým linováním (spárou) oddělujícím jednotlivá podlaží, s jednoduchou římsou hlavní, případně kordonovou, b) vnějších průčelí podhledů bez jakýchkoli výstupků nebo ústupků c) vnějších pilířů nebo sloupů bez jakýchkoli výstupků nebo ústupků. 2. Otlučení omítek průčelí s bohatším členěním se oceňuje individuálně. </t>
  </si>
  <si>
    <t>978015391</t>
  </si>
  <si>
    <t>Otlučení omítek vápenných nebo vápenocementových stěn, stropů vnějších, s vyškrabáním spár, s očištěním zdiva, v rozsahu do 100 %</t>
  </si>
  <si>
    <t>-1805295298</t>
  </si>
  <si>
    <t>997</t>
  </si>
  <si>
    <t>Přesun sutě</t>
  </si>
  <si>
    <t>997013112</t>
  </si>
  <si>
    <t>Vnitrostaveništní doprava suti a vybouraných hmot vodorovně do 50 m svisle s použitím mechanizace pro budovy a haly výšky přes 6 do 9 m</t>
  </si>
  <si>
    <t>361253115</t>
  </si>
  <si>
    <t xml:space="preserve">Poznámka k souboru cen:_x000D_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t>
  </si>
  <si>
    <t>997013501</t>
  </si>
  <si>
    <t>Odvoz suti a vybouraných hmot na skládku nebo meziskládku se složením, na vzdálenost do 1 km</t>
  </si>
  <si>
    <t>-2011941563</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</si>
  <si>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</si>
  <si>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997013509</t>
  </si>
  <si>
    <t>Odvoz suti a vybouraných hmot na skládku nebo meziskládku se složením, na vzdálenost Příplatek k ceně za každý další i započatý 1 km přes 1 km</t>
  </si>
  <si>
    <t>-1310532854</t>
  </si>
  <si>
    <t>18,264*9 'Přepočtené koeficientem množství</t>
  </si>
  <si>
    <t>997013831</t>
  </si>
  <si>
    <t>Poplatek za uložení stavebního odpadu na skládce (skládkovné) směsného</t>
  </si>
  <si>
    <t>1991169923</t>
  </si>
  <si>
    <t xml:space="preserve">Poznámka k souboru cen:_x000D_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</si>
  <si>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</si>
  <si>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</si>
  <si>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998011002</t>
  </si>
  <si>
    <t>Přesun hmot pro budovy občanské výstavby, bydlení, výrobu a služby s nosnou svislou konstrukcí zděnou z cihel, tvárnic nebo kamene vodorovná dopravní vzdálenost do 100 m pro budovy výšky přes 6 do 12 m</t>
  </si>
  <si>
    <t>1415935852</t>
  </si>
  <si>
    <t xml:space="preserve">Poznámka k souboru cen:_x000D_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</si>
  <si>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764 R 246346</t>
  </si>
  <si>
    <t>Oplechování parapetů z titanzinkového lesklého válcovaného plechu rovných celoplošně lepené, bez rohů rš 450 mm</t>
  </si>
  <si>
    <t>877669230</t>
  </si>
  <si>
    <t>"2/K"     5,6</t>
  </si>
  <si>
    <t>764 R 248324</t>
  </si>
  <si>
    <t>Oplechování říms a ozdobných prvků z titanzinkového lesklého válcovaného plechu rovných, bez rohů celoplošně lepené rš 330 mm</t>
  </si>
  <si>
    <t>1564290031</t>
  </si>
  <si>
    <t xml:space="preserve">Poznámka k souboru cen:_x000D_
1. Ceny lze použít pro ocenění oplechování římsy pod nadřímsovým žlabem. </t>
  </si>
  <si>
    <t>"4/K"     10,0</t>
  </si>
  <si>
    <t>"5/K"     10,0</t>
  </si>
  <si>
    <t>764246344</t>
  </si>
  <si>
    <t>Oplechování parapetů z titanzinkového lesklého válcovaného plechu rovných celoplošně lepené, bez rohů rš 330 mm</t>
  </si>
  <si>
    <t>-678931684</t>
  </si>
  <si>
    <t>"3/K"     6,38</t>
  </si>
  <si>
    <t>52</t>
  </si>
  <si>
    <t>764246345</t>
  </si>
  <si>
    <t>Oplechování parapetů z titanzinkového lesklého válcovaného plechu rovných celoplošně lepené, bez rohů rš 400 mm</t>
  </si>
  <si>
    <t>-707268615</t>
  </si>
  <si>
    <t>"1/K"     15,7</t>
  </si>
  <si>
    <t>53</t>
  </si>
  <si>
    <t>764246346</t>
  </si>
  <si>
    <t>Oplechování parapetů z titanzinkového lesklého válcovaného plechu rovných celoplošně lepené, bez rohů rš 500 mm</t>
  </si>
  <si>
    <t>-827653770</t>
  </si>
  <si>
    <t>54</t>
  </si>
  <si>
    <t>764246365</t>
  </si>
  <si>
    <t>Oplechování parapetů z titanzinkového lesklého válcovaného plechu rovných celoplošně lepené, bez rohů Příplatek k cenám za zvýšenou pracnost při provedení rohu nebo koutu do rš 400 mm</t>
  </si>
  <si>
    <t>-260100875</t>
  </si>
  <si>
    <t>"1/K"     11*2</t>
  </si>
  <si>
    <t>"3/K"     9*2</t>
  </si>
  <si>
    <t>55</t>
  </si>
  <si>
    <t>764246367</t>
  </si>
  <si>
    <t>Oplechování parapetů z titanzinkového lesklého válcovaného plechu rovných celoplošně lepené, bez rohů Příplatek k cenám za zvýšenou pracnost při provedení rohu nebo koutu přes rš 400 mm</t>
  </si>
  <si>
    <t>994512192</t>
  </si>
  <si>
    <t>"2/K"     8*2</t>
  </si>
  <si>
    <t>56</t>
  </si>
  <si>
    <t>998764201</t>
  </si>
  <si>
    <t>Přesun hmot pro konstrukce klempířské stanovený procentní sazbou z ceny vodorovná dopravní vzdálenost do 50 m v objektech výšky do 6 m</t>
  </si>
  <si>
    <t>273919588</t>
  </si>
  <si>
    <t>766</t>
  </si>
  <si>
    <t>Konstrukce truhlářské</t>
  </si>
  <si>
    <t>57</t>
  </si>
  <si>
    <t>766 R 001 2/T</t>
  </si>
  <si>
    <t>2/T dvoudílné plastové okno plast. 5-ti komorový profil 1530x1670mm - dod + mtž</t>
  </si>
  <si>
    <t>-1880457336</t>
  </si>
  <si>
    <t>Poznámka k položce:
včetně těsnících pásek
vlastnosti - viz tabulka truhlářských výrobků</t>
  </si>
  <si>
    <t>"2/T"     4</t>
  </si>
  <si>
    <t>58</t>
  </si>
  <si>
    <t>766 R 001 3/T</t>
  </si>
  <si>
    <t>3/T dvoudílné plastové okno plast. 5-ti komorový profil 1530x1670mm - dod + mtž</t>
  </si>
  <si>
    <t>525784742</t>
  </si>
  <si>
    <t>"3/T"     4</t>
  </si>
  <si>
    <t>59</t>
  </si>
  <si>
    <t>766 R 001 4/T</t>
  </si>
  <si>
    <t xml:space="preserve">4/T plastové okno plast. 5-ti komorový profil 1150x1670mm - dod + mtž </t>
  </si>
  <si>
    <t>1934245694</t>
  </si>
  <si>
    <t>"4/T"     3</t>
  </si>
  <si>
    <t>60</t>
  </si>
  <si>
    <t>766 R 001 5/T</t>
  </si>
  <si>
    <t>5/T plastové okno plast. 5-ti komorový profil 700x1500mm - dod + mtž</t>
  </si>
  <si>
    <t>-85123626</t>
  </si>
  <si>
    <t>"viz D.1.1"</t>
  </si>
  <si>
    <t>"5/T"     4</t>
  </si>
  <si>
    <t>61</t>
  </si>
  <si>
    <t>766 R 001 6/T</t>
  </si>
  <si>
    <t>6/T plastové okno plast. 5-ti komorový profil 700x1500mm - dod + mtž</t>
  </si>
  <si>
    <t>1642443373</t>
  </si>
  <si>
    <t>62</t>
  </si>
  <si>
    <t>766 R 001 7/T</t>
  </si>
  <si>
    <t xml:space="preserve">7/T dvoudílné plastové okno plast. 5-ti komorový profil 1500x1500mm - dod + mtž </t>
  </si>
  <si>
    <t>-1827394214</t>
  </si>
  <si>
    <t>"7/T"     3</t>
  </si>
  <si>
    <t>63</t>
  </si>
  <si>
    <t>766 R 001 8/T</t>
  </si>
  <si>
    <t>8/T plastové okno plast. 5-ti komorový profil 470x700mm - dod + mtž</t>
  </si>
  <si>
    <t>1250592557</t>
  </si>
  <si>
    <t>"8/T"     4</t>
  </si>
  <si>
    <t>64</t>
  </si>
  <si>
    <t>766 R 002 1/T</t>
  </si>
  <si>
    <t>1/T plastové vstupní dveře pravé, 1220x2240mm - dod + mtž</t>
  </si>
  <si>
    <t>1099498362</t>
  </si>
  <si>
    <t>"1/T"     1</t>
  </si>
  <si>
    <t>65</t>
  </si>
  <si>
    <t>766 R 002 21/T</t>
  </si>
  <si>
    <t>21/T plastové vstupní dveře plné levé, 800x1970mm - dod + mtž</t>
  </si>
  <si>
    <t>-1375866770</t>
  </si>
  <si>
    <t>"21/T"     1</t>
  </si>
  <si>
    <t>66</t>
  </si>
  <si>
    <t>766 R 701</t>
  </si>
  <si>
    <t>Hnízdní budka pro rorýse - dod + mtž</t>
  </si>
  <si>
    <t>soub</t>
  </si>
  <si>
    <t>-491082093</t>
  </si>
  <si>
    <t>67</t>
  </si>
  <si>
    <t>998766202</t>
  </si>
  <si>
    <t>Přesun hmot pro konstrukce truhlářské stanovený procentní sazbou z ceny vodorovná dopravní vzdálenost do 50 m v objektech výšky přes 6 do 12 m</t>
  </si>
  <si>
    <t>-2138612857</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</si>
  <si>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</si>
  <si>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</si>
  <si>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</si>
  <si>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</si>
  <si>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</si>
  <si>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</si>
  <si>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</si>
  <si>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</si>
  <si>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</si>
  <si>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</si>
  <si>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</si>
  <si>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</si>
  <si>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</si>
  <si>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</si>
  <si>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</si>
  <si>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</si>
  <si>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</si>
  <si>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</si>
  <si>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</si>
  <si>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</si>
  <si>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</si>
  <si>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</si>
  <si>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</si>
  <si>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</si>
  <si>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</si>
  <si>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</si>
  <si>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</si>
  <si>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</si>
  <si>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</si>
  <si>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</si>
  <si>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</si>
  <si>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</si>
  <si>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</si>
  <si>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</si>
  <si>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</si>
  <si>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</si>
  <si>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</si>
  <si>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</si>
  <si>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</si>
  <si>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</si>
  <si>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</si>
  <si>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</si>
  <si>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</si>
  <si>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</si>
  <si>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</si>
  <si>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</si>
  <si>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</si>
  <si>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</si>
  <si>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</si>
  <si>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</si>
  <si>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</si>
  <si>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</si>
  <si>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</si>
  <si>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</si>
  <si>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</si>
  <si>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</si>
  <si>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</si>
  <si>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</si>
  <si>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</si>
  <si>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</si>
  <si>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</si>
  <si>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</si>
  <si>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</si>
  <si>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</si>
  <si>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</si>
  <si>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</si>
  <si>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</si>
  <si>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</si>
  <si>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</si>
  <si>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</si>
  <si>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</si>
  <si>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</si>
  <si>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</si>
  <si>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</si>
  <si>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</si>
  <si>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</si>
  <si>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</si>
  <si>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</si>
  <si>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</si>
  <si>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</si>
  <si>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</si>
  <si>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</si>
  <si>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</si>
  <si>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</si>
  <si>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</si>
  <si>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</si>
  <si>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</si>
  <si>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</si>
  <si>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</si>
  <si>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</si>
  <si>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</si>
  <si>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</si>
  <si>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</si>
  <si>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</si>
  <si>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</si>
  <si>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</si>
  <si>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</si>
  <si>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</si>
  <si>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</si>
  <si>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</si>
  <si>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</si>
  <si>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</si>
  <si>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</si>
  <si>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</si>
  <si>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</si>
  <si>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</si>
  <si>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</si>
  <si>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</si>
  <si>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</si>
  <si>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</si>
  <si>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</si>
  <si>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</si>
  <si>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</si>
  <si>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</si>
  <si>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</si>
  <si>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</si>
  <si>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</si>
  <si>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</si>
  <si>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</si>
  <si>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</si>
  <si>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</si>
  <si>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</si>
  <si>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</si>
  <si>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</si>
  <si>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</si>
  <si>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</si>
  <si>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</si>
  <si>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</si>
  <si>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</si>
  <si>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</si>
  <si>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</si>
  <si>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</si>
  <si>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</si>
  <si>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</si>
  <si>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</si>
  <si>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</si>
  <si>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</si>
  <si>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</si>
  <si>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</si>
  <si>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</si>
  <si>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</si>
  <si>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</si>
  <si>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</si>
  <si>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</si>
  <si>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</si>
  <si>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</si>
  <si>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</si>
  <si>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</si>
  <si>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</si>
  <si>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</si>
  <si>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</si>
  <si>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</si>
  <si>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</si>
  <si>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</si>
  <si>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</si>
  <si>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</si>
  <si>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</si>
  <si>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</si>
  <si>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</si>
  <si>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</si>
  <si>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</si>
  <si>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</si>
  <si>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</si>
  <si>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</si>
  <si>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</si>
  <si>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</si>
  <si>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</si>
  <si>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</si>
  <si>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</si>
  <si>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</si>
  <si>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</si>
  <si>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</si>
  <si>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</si>
  <si>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</si>
  <si>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</si>
  <si>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</si>
  <si>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</si>
  <si>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</si>
  <si>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</si>
  <si>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</si>
  <si>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</si>
  <si>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</si>
  <si>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</si>
  <si>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SIM stavby spol. s r.o.</t>
  </si>
  <si>
    <t>25460625</t>
  </si>
  <si>
    <t>CZ25460625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</si>
</sst>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9">
    <font>
      <sz val="8"/>
      <name val="Trebuchet MS"/>
      <family val="2"/>
    </font>
    <font>
      <sz val="8"/>
      <color rgb="FF969696"/>
      <name val="Trebuchet MS"/>
    </font>
    <font>
      <sz val="9"/>
      <name val="Trebuchet MS"/>
    </font>
    <font>
      <b/>
      <sz val="12"/>
      <name val="Trebuchet MS"/>
    </font>
    <font>
      <sz val="11"/>
      <name val="Trebuchet MS"/>
    </font>
    <font>
      <sz val="10"/>
      <name val="Trebuchet MS"/>
    </font>
    <font>
      <sz val="12"/>
      <color rgb="FF003366"/>
      <name val="Trebuchet MS"/>
    </font>
    <font>
      <sz val="10"/>
      <color rgb="FF003366"/>
      <name val="Trebuchet MS"/>
    </font>
    <font>
      <sz val="8"/>
      <color rgb="FF003366"/>
      <name val="Trebuchet MS"/>
    </font>
    <font>
      <sz val="8"/>
      <color rgb="FF800080"/>
      <name val="Trebuchet MS"/>
    </font>
    <font>
      <sz val="8"/>
      <color rgb="FF505050"/>
      <name val="Trebuchet MS"/>
    </font>
    <font>
      <sz val="8"/>
      <color rgb="FF0000A8"/>
      <name val="Trebuchet MS"/>
    </font>
    <font>
      <sz val="8"/>
      <color rgb="FFFF0000"/>
      <name val="Trebuchet MS"/>
    </font>
    <font>
      <sz val="8"/>
      <color rgb="FFFAE682"/>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b/>
      <sz val="11"/>
      <color rgb="FF003366"/>
      <name val="Trebuchet MS"/>
    </font>
    <font>
      <sz val="11"/>
      <color rgb="FF003366"/>
      <name val="Trebuchet MS"/>
    </font>
    <font>
      <b/>
      <sz val="11"/>
      <name val="Trebuchet MS"/>
    </font>
    <font>
      <sz val="11"/>
      <color rgb="FF969696"/>
      <name val="Trebuchet MS"/>
    </font>
    <font>
      <sz val="18"/>
      <color theme="10"/>
      <name val="Wingdings 2"/>
    </font>
    <font>
      <b/>
      <sz val="10"/>
      <color rgb="FF003366"/>
      <name val="Trebuchet MS"/>
    </font>
    <font>
      <sz val="10"/>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6">
    <fill>
      <patternFill patternType="none"/>
    </fill>
    <fill>
      <patternFill patternType="gray125"/>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7" fillId="0" borderId="0" applyNumberFormat="0" applyFill="0" applyBorder="0" applyAlignment="0" applyProtection="0"/>
  </cellStyleXfs>
  <cellXfs count="356">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lignment horizontal="left" vertical="center"/>
    </xf>
    <xf numFmtId="0" fontId="5" fillId="2" borderId="0" xfId="0" applyFont="1" applyFill="1" applyAlignment="1">
      <alignment vertical="center"/>
    </xf>
    <xf numFmtId="0" fontId="14" fillId="2" borderId="0" xfId="0" applyFont="1" applyFill="1" applyAlignment="1">
      <alignment horizontal="left" vertical="center"/>
    </xf>
    <xf numFmtId="0" fontId="15" fillId="2" borderId="0" xfId="1" applyFont="1" applyFill="1" applyAlignment="1">
      <alignment vertical="center"/>
    </xf>
    <xf numFmtId="0" fontId="47" fillId="2" borderId="0" xfId="1" applyFill="1"/>
    <xf numFmtId="0" fontId="0" fillId="2" borderId="0" xfId="0" applyFill="1"/>
    <xf numFmtId="0" fontId="13" fillId="0" borderId="0" xfId="0" applyFont="1" applyAlignment="1">
      <alignment horizontal="left" vertical="center"/>
    </xf>
    <xf numFmtId="0" fontId="0" fillId="0" borderId="0" xfId="0" applyAlignment="1">
      <alignment horizontal="left" vertical="center"/>
    </xf>
    <xf numFmtId="0" fontId="0" fillId="0" borderId="2" xfId="0" applyBorder="1"/>
    <xf numFmtId="0" fontId="0" fillId="0" borderId="3" xfId="0" applyBorder="1"/>
    <xf numFmtId="0" fontId="0" fillId="0" borderId="4" xfId="0" applyBorder="1"/>
    <xf numFmtId="0" fontId="0" fillId="0" borderId="5" xfId="0" applyBorder="1"/>
    <xf numFmtId="0" fontId="16" fillId="0" borderId="0" xfId="0" applyFont="1" applyAlignment="1">
      <alignment horizontal="left" vertical="center"/>
    </xf>
    <xf numFmtId="0" fontId="0" fillId="0" borderId="6" xfId="0" applyBorder="1"/>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top"/>
    </xf>
    <xf numFmtId="0" fontId="19" fillId="0" borderId="0" xfId="0" applyFont="1" applyAlignment="1">
      <alignment horizontal="left" vertical="center"/>
    </xf>
    <xf numFmtId="0" fontId="2" fillId="3" borderId="0" xfId="0" applyFont="1" applyFill="1" applyAlignment="1" applyProtection="1">
      <alignment horizontal="left" vertical="center"/>
      <protection locked="0"/>
    </xf>
    <xf numFmtId="49" fontId="2" fillId="3" borderId="0" xfId="0" applyNumberFormat="1" applyFont="1" applyFill="1" applyAlignment="1" applyProtection="1">
      <alignment horizontal="left" vertical="center"/>
      <protection locked="0"/>
    </xf>
    <xf numFmtId="0" fontId="0" fillId="0" borderId="7" xfId="0" applyBorder="1"/>
    <xf numFmtId="0" fontId="0" fillId="0" borderId="5" xfId="0" applyBorder="1" applyAlignment="1">
      <alignment vertical="center"/>
    </xf>
    <xf numFmtId="0" fontId="21" fillId="0" borderId="8" xfId="0" applyFont="1" applyBorder="1" applyAlignment="1">
      <alignment horizontal="left" vertical="center"/>
    </xf>
    <xf numFmtId="0" fontId="0" fillId="0" borderId="8" xfId="0" applyBorder="1" applyAlignment="1">
      <alignment vertical="center"/>
    </xf>
    <xf numFmtId="0" fontId="0" fillId="0" borderId="6" xfId="0" applyBorder="1" applyAlignment="1">
      <alignment vertical="center"/>
    </xf>
    <xf numFmtId="0" fontId="1" fillId="0" borderId="0" xfId="0" applyFont="1" applyAlignment="1">
      <alignment horizontal="right" vertical="center"/>
    </xf>
    <xf numFmtId="0" fontId="1" fillId="0" borderId="5" xfId="0" applyFont="1" applyBorder="1" applyAlignment="1">
      <alignment vertical="center"/>
    </xf>
    <xf numFmtId="0" fontId="1" fillId="0" borderId="0" xfId="0" applyFont="1" applyAlignment="1">
      <alignment horizontal="left" vertical="center"/>
    </xf>
    <xf numFmtId="0" fontId="1" fillId="0" borderId="6" xfId="0" applyFont="1" applyBorder="1" applyAlignment="1">
      <alignment vertical="center"/>
    </xf>
    <xf numFmtId="0" fontId="0" fillId="4" borderId="0" xfId="0" applyFill="1" applyAlignment="1">
      <alignment vertical="center"/>
    </xf>
    <xf numFmtId="0" fontId="3" fillId="4" borderId="9" xfId="0" applyFont="1" applyFill="1" applyBorder="1" applyAlignment="1">
      <alignment horizontal="left" vertical="center"/>
    </xf>
    <xf numFmtId="0" fontId="0" fillId="4" borderId="10" xfId="0" applyFill="1" applyBorder="1" applyAlignment="1">
      <alignment vertical="center"/>
    </xf>
    <xf numFmtId="0" fontId="3" fillId="4" borderId="10" xfId="0" applyFont="1" applyFill="1" applyBorder="1" applyAlignment="1">
      <alignment horizontal="center" vertical="center"/>
    </xf>
    <xf numFmtId="0" fontId="0" fillId="4" borderId="6" xfId="0"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2" fillId="0" borderId="5" xfId="0" applyFont="1" applyBorder="1" applyAlignment="1">
      <alignment vertical="center"/>
    </xf>
    <xf numFmtId="0" fontId="3" fillId="0" borderId="5" xfId="0" applyFont="1" applyBorder="1" applyAlignment="1">
      <alignment vertical="center"/>
    </xf>
    <xf numFmtId="0" fontId="3" fillId="0" borderId="0" xfId="0" applyFont="1" applyAlignment="1">
      <alignment horizontal="left" vertical="center"/>
    </xf>
    <xf numFmtId="0" fontId="22" fillId="0" borderId="0" xfId="0" applyFont="1" applyAlignment="1">
      <alignment vertical="center"/>
    </xf>
    <xf numFmtId="165" fontId="2" fillId="0" borderId="0" xfId="0" applyNumberFormat="1" applyFont="1" applyAlignment="1">
      <alignment horizontal="left" vertical="center"/>
    </xf>
    <xf numFmtId="0" fontId="0" fillId="0" borderId="16" xfId="0"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0" fillId="5" borderId="10" xfId="0" applyFill="1" applyBorder="1" applyAlignment="1">
      <alignment vertical="center"/>
    </xf>
    <xf numFmtId="0" fontId="2" fillId="5" borderId="11" xfId="0" applyFont="1" applyFill="1" applyBorder="1" applyAlignment="1">
      <alignment horizontal="center" vertical="center"/>
    </xf>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22" xfId="0" applyFont="1" applyBorder="1" applyAlignment="1">
      <alignment horizontal="center" vertical="center" wrapText="1"/>
    </xf>
    <xf numFmtId="0" fontId="0" fillId="0" borderId="15" xfId="0"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vertical="center"/>
    </xf>
    <xf numFmtId="0" fontId="3" fillId="0" borderId="0" xfId="0" applyFont="1" applyAlignment="1">
      <alignment horizontal="center" vertical="center"/>
    </xf>
    <xf numFmtId="4" fontId="23" fillId="0" borderId="18" xfId="0" applyNumberFormat="1" applyFont="1" applyBorder="1" applyAlignment="1">
      <alignment vertical="center"/>
    </xf>
    <xf numFmtId="4" fontId="23" fillId="0" borderId="0" xfId="0" applyNumberFormat="1" applyFont="1" applyAlignment="1">
      <alignment vertical="center"/>
    </xf>
    <xf numFmtId="166" fontId="23" fillId="0" borderId="0" xfId="0" applyNumberFormat="1" applyFont="1" applyAlignment="1">
      <alignment vertical="center"/>
    </xf>
    <xf numFmtId="4" fontId="23" fillId="0" borderId="19" xfId="0" applyNumberFormat="1" applyFont="1" applyBorder="1" applyAlignment="1">
      <alignment vertical="center"/>
    </xf>
    <xf numFmtId="0" fontId="25" fillId="0" borderId="0" xfId="0" applyFont="1" applyAlignment="1">
      <alignment horizontal="left" vertical="center"/>
    </xf>
    <xf numFmtId="0" fontId="4" fillId="0" borderId="5"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horizontal="center" vertical="center"/>
    </xf>
    <xf numFmtId="4" fontId="29" fillId="0" borderId="18" xfId="0" applyNumberFormat="1" applyFont="1" applyBorder="1" applyAlignment="1">
      <alignment vertical="center"/>
    </xf>
    <xf numFmtId="4" fontId="29" fillId="0" borderId="0" xfId="0" applyNumberFormat="1" applyFont="1" applyAlignment="1">
      <alignment vertical="center"/>
    </xf>
    <xf numFmtId="166" fontId="29" fillId="0" borderId="0" xfId="0" applyNumberFormat="1" applyFont="1" applyAlignment="1">
      <alignment vertical="center"/>
    </xf>
    <xf numFmtId="4" fontId="29" fillId="0" borderId="19" xfId="0" applyNumberFormat="1" applyFont="1" applyBorder="1" applyAlignment="1">
      <alignment vertical="center"/>
    </xf>
    <xf numFmtId="0" fontId="4" fillId="0" borderId="0" xfId="0" applyFont="1" applyAlignment="1">
      <alignment horizontal="left" vertical="center"/>
    </xf>
    <xf numFmtId="0" fontId="30" fillId="0" borderId="0" xfId="1" applyFont="1" applyAlignment="1">
      <alignment horizontal="center" vertical="center"/>
    </xf>
    <xf numFmtId="0" fontId="5" fillId="0" borderId="5" xfId="0" applyFont="1" applyBorder="1" applyAlignment="1">
      <alignment vertical="center"/>
    </xf>
    <xf numFmtId="0" fontId="5" fillId="0" borderId="0" xfId="0" applyFont="1" applyAlignment="1">
      <alignment horizontal="center" vertical="center"/>
    </xf>
    <xf numFmtId="4" fontId="32" fillId="0" borderId="18" xfId="0" applyNumberFormat="1" applyFont="1" applyBorder="1" applyAlignment="1">
      <alignment vertical="center"/>
    </xf>
    <xf numFmtId="4" fontId="32" fillId="0" borderId="0" xfId="0" applyNumberFormat="1" applyFont="1" applyAlignment="1">
      <alignment vertical="center"/>
    </xf>
    <xf numFmtId="166" fontId="32" fillId="0" borderId="0" xfId="0" applyNumberFormat="1" applyFont="1" applyAlignment="1">
      <alignment vertical="center"/>
    </xf>
    <xf numFmtId="4" fontId="32" fillId="0" borderId="19" xfId="0" applyNumberFormat="1" applyFont="1" applyBorder="1" applyAlignment="1">
      <alignment vertical="center"/>
    </xf>
    <xf numFmtId="0" fontId="5" fillId="0" borderId="0" xfId="0" applyFont="1" applyAlignment="1">
      <alignment horizontal="left" vertical="center"/>
    </xf>
    <xf numFmtId="4" fontId="29" fillId="0" borderId="23" xfId="0" applyNumberFormat="1" applyFont="1" applyBorder="1" applyAlignment="1">
      <alignment vertical="center"/>
    </xf>
    <xf numFmtId="4" fontId="29" fillId="0" borderId="24" xfId="0" applyNumberFormat="1" applyFont="1" applyBorder="1" applyAlignment="1">
      <alignment vertical="center"/>
    </xf>
    <xf numFmtId="166" fontId="29" fillId="0" borderId="24" xfId="0" applyNumberFormat="1" applyFont="1" applyBorder="1" applyAlignment="1">
      <alignment vertical="center"/>
    </xf>
    <xf numFmtId="4" fontId="29" fillId="0" borderId="25" xfId="0" applyNumberFormat="1" applyFont="1" applyBorder="1" applyAlignment="1">
      <alignment vertical="center"/>
    </xf>
    <xf numFmtId="0" fontId="0" fillId="0" borderId="0" xfId="0" applyProtection="1">
      <protection locked="0"/>
    </xf>
    <xf numFmtId="0" fontId="33" fillId="2" borderId="0" xfId="1" applyFont="1" applyFill="1" applyAlignment="1">
      <alignment vertical="center"/>
    </xf>
    <xf numFmtId="0" fontId="5" fillId="2" borderId="0" xfId="0" applyFont="1" applyFill="1" applyAlignment="1" applyProtection="1">
      <alignment vertical="center"/>
      <protection locked="0"/>
    </xf>
    <xf numFmtId="0" fontId="0" fillId="0" borderId="3" xfId="0" applyBorder="1" applyProtection="1">
      <protection locked="0"/>
    </xf>
    <xf numFmtId="0" fontId="0" fillId="0" borderId="0" xfId="0" applyAlignment="1" applyProtection="1">
      <alignment vertical="center"/>
      <protection locked="0"/>
    </xf>
    <xf numFmtId="0" fontId="19" fillId="0" borderId="0" xfId="0" applyFont="1" applyAlignment="1" applyProtection="1">
      <alignment horizontal="left" vertical="center"/>
      <protection locked="0"/>
    </xf>
    <xf numFmtId="0" fontId="0" fillId="0" borderId="5" xfId="0" applyBorder="1" applyAlignment="1">
      <alignment vertical="center" wrapText="1"/>
    </xf>
    <xf numFmtId="0" fontId="0" fillId="0" borderId="0" xfId="0" applyAlignment="1" applyProtection="1">
      <alignment vertical="center" wrapText="1"/>
      <protection locked="0"/>
    </xf>
    <xf numFmtId="0" fontId="0" fillId="0" borderId="6" xfId="0" applyBorder="1" applyAlignment="1">
      <alignment vertical="center" wrapText="1"/>
    </xf>
    <xf numFmtId="0" fontId="0" fillId="0" borderId="16" xfId="0" applyBorder="1" applyAlignment="1" applyProtection="1">
      <alignment vertical="center"/>
      <protection locked="0"/>
    </xf>
    <xf numFmtId="0" fontId="0" fillId="0" borderId="26" xfId="0" applyBorder="1" applyAlignment="1">
      <alignment vertical="center"/>
    </xf>
    <xf numFmtId="0" fontId="21" fillId="0" borderId="0" xfId="0" applyFont="1" applyAlignment="1">
      <alignment horizontal="left" vertical="center"/>
    </xf>
    <xf numFmtId="0" fontId="1" fillId="0" borderId="0" xfId="0" applyFont="1" applyAlignment="1" applyProtection="1">
      <alignment horizontal="right" vertical="center"/>
      <protection locked="0"/>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5" borderId="0" xfId="0" applyFill="1" applyAlignment="1">
      <alignment vertical="center"/>
    </xf>
    <xf numFmtId="0" fontId="3" fillId="5" borderId="9" xfId="0" applyFont="1" applyFill="1" applyBorder="1" applyAlignment="1">
      <alignment horizontal="left" vertical="center"/>
    </xf>
    <xf numFmtId="0" fontId="3" fillId="5" borderId="10" xfId="0" applyFont="1" applyFill="1" applyBorder="1" applyAlignment="1">
      <alignment horizontal="right" vertical="center"/>
    </xf>
    <xf numFmtId="0" fontId="3" fillId="5" borderId="10" xfId="0" applyFont="1" applyFill="1" applyBorder="1" applyAlignment="1">
      <alignment horizontal="center" vertical="center"/>
    </xf>
    <xf numFmtId="0" fontId="0" fillId="5" borderId="10" xfId="0" applyFill="1" applyBorder="1" applyAlignment="1" applyProtection="1">
      <alignment vertical="center"/>
      <protection locked="0"/>
    </xf>
    <xf numFmtId="4" fontId="3" fillId="5" borderId="10" xfId="0" applyNumberFormat="1" applyFont="1" applyFill="1" applyBorder="1" applyAlignment="1">
      <alignment vertical="center"/>
    </xf>
    <xf numFmtId="0" fontId="0" fillId="5" borderId="27" xfId="0" applyFill="1" applyBorder="1" applyAlignment="1">
      <alignment vertical="center"/>
    </xf>
    <xf numFmtId="0" fontId="0" fillId="0" borderId="13" xfId="0"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lignment vertical="center"/>
    </xf>
    <xf numFmtId="0" fontId="2" fillId="5" borderId="0" xfId="0" applyFont="1" applyFill="1" applyAlignment="1">
      <alignment horizontal="left" vertical="center"/>
    </xf>
    <xf numFmtId="0" fontId="0" fillId="5" borderId="0" xfId="0" applyFill="1" applyAlignment="1" applyProtection="1">
      <alignment vertical="center"/>
      <protection locked="0"/>
    </xf>
    <xf numFmtId="0" fontId="2" fillId="5" borderId="0" xfId="0" applyFont="1" applyFill="1" applyAlignment="1">
      <alignment horizontal="right" vertical="center"/>
    </xf>
    <xf numFmtId="0" fontId="0" fillId="5" borderId="6" xfId="0" applyFill="1" applyBorder="1" applyAlignment="1">
      <alignment vertical="center"/>
    </xf>
    <xf numFmtId="0" fontId="34" fillId="0" borderId="0" xfId="0" applyFont="1" applyAlignment="1">
      <alignment horizontal="left" vertical="center"/>
    </xf>
    <xf numFmtId="0" fontId="6" fillId="0" borderId="5" xfId="0" applyFont="1" applyBorder="1" applyAlignment="1">
      <alignment vertical="center"/>
    </xf>
    <xf numFmtId="0" fontId="6" fillId="0" borderId="24" xfId="0" applyFont="1" applyBorder="1" applyAlignment="1">
      <alignment horizontal="left" vertical="center"/>
    </xf>
    <xf numFmtId="0" fontId="6" fillId="0" borderId="24" xfId="0" applyFont="1" applyBorder="1" applyAlignment="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lignment vertical="center"/>
    </xf>
    <xf numFmtId="0" fontId="6" fillId="0" borderId="6" xfId="0" applyFont="1" applyBorder="1" applyAlignment="1">
      <alignment vertical="center"/>
    </xf>
    <xf numFmtId="0" fontId="7" fillId="0" borderId="5" xfId="0" applyFont="1" applyBorder="1" applyAlignment="1">
      <alignment vertical="center"/>
    </xf>
    <xf numFmtId="0" fontId="7" fillId="0" borderId="24" xfId="0" applyFont="1" applyBorder="1" applyAlignment="1">
      <alignment horizontal="left" vertical="center"/>
    </xf>
    <xf numFmtId="0" fontId="7" fillId="0" borderId="24" xfId="0" applyFont="1" applyBorder="1" applyAlignment="1">
      <alignment vertical="center"/>
    </xf>
    <xf numFmtId="0" fontId="7" fillId="0" borderId="24" xfId="0" applyFont="1" applyBorder="1" applyAlignment="1" applyProtection="1">
      <alignment vertical="center"/>
      <protection locked="0"/>
    </xf>
    <xf numFmtId="4" fontId="7" fillId="0" borderId="24" xfId="0" applyNumberFormat="1" applyFont="1" applyBorder="1" applyAlignment="1">
      <alignment vertical="center"/>
    </xf>
    <xf numFmtId="0" fontId="7" fillId="0" borderId="6" xfId="0" applyFont="1" applyBorder="1" applyAlignment="1">
      <alignment vertical="center"/>
    </xf>
    <xf numFmtId="0" fontId="0" fillId="0" borderId="5" xfId="0" applyBorder="1" applyAlignment="1">
      <alignment horizontal="center" vertical="center" wrapText="1"/>
    </xf>
    <xf numFmtId="0" fontId="2" fillId="5" borderId="20"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2" fillId="5" borderId="21" xfId="0" applyFont="1" applyFill="1" applyBorder="1" applyAlignment="1" applyProtection="1">
      <alignment horizontal="center" vertical="center" wrapText="1"/>
      <protection locked="0"/>
    </xf>
    <xf numFmtId="0" fontId="2" fillId="5" borderId="22" xfId="0" applyFont="1" applyFill="1" applyBorder="1" applyAlignment="1">
      <alignment horizontal="center" vertical="center" wrapText="1"/>
    </xf>
    <xf numFmtId="4" fontId="24" fillId="0" borderId="0" xfId="0" applyNumberFormat="1" applyFont="1"/>
    <xf numFmtId="166" fontId="35" fillId="0" borderId="16" xfId="0" applyNumberFormat="1" applyFont="1" applyBorder="1"/>
    <xf numFmtId="166" fontId="35" fillId="0" borderId="17" xfId="0" applyNumberFormat="1" applyFont="1" applyBorder="1"/>
    <xf numFmtId="4" fontId="36" fillId="0" borderId="0" xfId="0" applyNumberFormat="1" applyFont="1" applyAlignment="1">
      <alignment vertical="center"/>
    </xf>
    <xf numFmtId="0" fontId="8" fillId="0" borderId="5" xfId="0" applyFont="1" applyBorder="1"/>
    <xf numFmtId="0" fontId="8" fillId="0" borderId="0" xfId="0" applyFont="1" applyAlignment="1">
      <alignment horizontal="left"/>
    </xf>
    <xf numFmtId="0" fontId="6" fillId="0" borderId="0" xfId="0" applyFont="1" applyAlignment="1">
      <alignment horizontal="left"/>
    </xf>
    <xf numFmtId="0" fontId="8" fillId="0" borderId="0" xfId="0" applyFont="1" applyProtection="1">
      <protection locked="0"/>
    </xf>
    <xf numFmtId="4" fontId="6" fillId="0" borderId="0" xfId="0" applyNumberFormat="1" applyFont="1"/>
    <xf numFmtId="0" fontId="8" fillId="0" borderId="18" xfId="0" applyFont="1" applyBorder="1"/>
    <xf numFmtId="166" fontId="8" fillId="0" borderId="0" xfId="0" applyNumberFormat="1" applyFont="1"/>
    <xf numFmtId="166" fontId="8" fillId="0" borderId="19" xfId="0" applyNumberFormat="1" applyFont="1" applyBorder="1"/>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xf numFmtId="0" fontId="0" fillId="0" borderId="28" xfId="0" applyBorder="1" applyAlignment="1">
      <alignment horizontal="center" vertical="center"/>
    </xf>
    <xf numFmtId="49" fontId="0" fillId="0" borderId="28" xfId="0" applyNumberFormat="1" applyBorder="1" applyAlignment="1">
      <alignment horizontal="left" vertical="center" wrapText="1"/>
    </xf>
    <xf numFmtId="0" fontId="0" fillId="0" borderId="28" xfId="0" applyBorder="1" applyAlignment="1">
      <alignment horizontal="left" vertical="center" wrapText="1"/>
    </xf>
    <xf numFmtId="0" fontId="0" fillId="0" borderId="28" xfId="0" applyBorder="1" applyAlignment="1">
      <alignment horizontal="center" vertical="center" wrapText="1"/>
    </xf>
    <xf numFmtId="167" fontId="0" fillId="0" borderId="28" xfId="0" applyNumberFormat="1" applyBorder="1" applyAlignment="1">
      <alignment vertical="center"/>
    </xf>
    <xf numFmtId="4" fontId="0" fillId="3" borderId="28" xfId="0" applyNumberFormat="1" applyFill="1" applyBorder="1" applyAlignment="1" applyProtection="1">
      <alignment vertical="center"/>
      <protection locked="0"/>
    </xf>
    <xf numFmtId="4" fontId="0" fillId="0" borderId="28" xfId="0" applyNumberFormat="1" applyBorder="1" applyAlignment="1">
      <alignment vertical="center"/>
    </xf>
    <xf numFmtId="0" fontId="1" fillId="3" borderId="28" xfId="0" applyFont="1" applyFill="1" applyBorder="1" applyAlignment="1" applyProtection="1">
      <alignment horizontal="left" vertical="center"/>
      <protection locked="0"/>
    </xf>
    <xf numFmtId="0" fontId="1" fillId="0" borderId="0" xfId="0" applyFont="1" applyAlignment="1">
      <alignment horizontal="center" vertical="center"/>
    </xf>
    <xf numFmtId="166" fontId="1" fillId="0" borderId="0" xfId="0" applyNumberFormat="1" applyFont="1" applyAlignment="1">
      <alignment vertical="center"/>
    </xf>
    <xf numFmtId="166" fontId="1" fillId="0" borderId="19" xfId="0" applyNumberFormat="1" applyFont="1" applyBorder="1" applyAlignment="1">
      <alignment vertical="center"/>
    </xf>
    <xf numFmtId="4" fontId="0" fillId="0" borderId="0" xfId="0" applyNumberFormat="1" applyAlignment="1">
      <alignment vertical="center"/>
    </xf>
    <xf numFmtId="0" fontId="37" fillId="0" borderId="0" xfId="0" applyFont="1" applyAlignment="1">
      <alignment horizontal="left" vertical="center"/>
    </xf>
    <xf numFmtId="0" fontId="38" fillId="0" borderId="0" xfId="0" applyFont="1" applyAlignment="1">
      <alignment vertical="center" wrapText="1"/>
    </xf>
    <xf numFmtId="0" fontId="0" fillId="0" borderId="18" xfId="0" applyBorder="1" applyAlignment="1">
      <alignment vertical="center"/>
    </xf>
    <xf numFmtId="0" fontId="9" fillId="0" borderId="5"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pplyProtection="1">
      <alignment vertical="center"/>
      <protection locked="0"/>
    </xf>
    <xf numFmtId="0" fontId="9" fillId="0" borderId="18" xfId="0" applyFont="1" applyBorder="1" applyAlignment="1">
      <alignment vertical="center"/>
    </xf>
    <xf numFmtId="0" fontId="9" fillId="0" borderId="19" xfId="0" applyFont="1" applyBorder="1" applyAlignment="1">
      <alignment vertical="center"/>
    </xf>
    <xf numFmtId="0" fontId="10" fillId="0" borderId="5"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19" xfId="0" applyFont="1" applyBorder="1" applyAlignment="1">
      <alignment vertical="center"/>
    </xf>
    <xf numFmtId="0" fontId="11" fillId="0" borderId="5"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19" xfId="0" applyFont="1" applyBorder="1" applyAlignment="1">
      <alignment vertical="center"/>
    </xf>
    <xf numFmtId="0" fontId="12" fillId="0" borderId="5"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19" xfId="0" applyFont="1" applyBorder="1" applyAlignment="1">
      <alignment vertical="center"/>
    </xf>
    <xf numFmtId="0" fontId="39" fillId="0" borderId="28" xfId="0" applyFont="1" applyBorder="1" applyAlignment="1">
      <alignment horizontal="center" vertical="center"/>
    </xf>
    <xf numFmtId="49" fontId="39" fillId="0" borderId="28" xfId="0" applyNumberFormat="1" applyFont="1" applyBorder="1" applyAlignment="1">
      <alignment horizontal="left" vertical="center" wrapText="1"/>
    </xf>
    <xf numFmtId="0" fontId="39" fillId="0" borderId="28" xfId="0" applyFont="1" applyBorder="1" applyAlignment="1">
      <alignment horizontal="left" vertical="center" wrapText="1"/>
    </xf>
    <xf numFmtId="0" fontId="39" fillId="0" borderId="28" xfId="0" applyFont="1" applyBorder="1" applyAlignment="1">
      <alignment horizontal="center" vertical="center" wrapText="1"/>
    </xf>
    <xf numFmtId="167" fontId="39" fillId="0" borderId="28" xfId="0" applyNumberFormat="1" applyFont="1" applyBorder="1" applyAlignment="1">
      <alignment vertical="center"/>
    </xf>
    <xf numFmtId="4" fontId="39" fillId="3" borderId="28" xfId="0" applyNumberFormat="1" applyFont="1" applyFill="1" applyBorder="1" applyAlignment="1" applyProtection="1">
      <alignment vertical="center"/>
      <protection locked="0"/>
    </xf>
    <xf numFmtId="4" fontId="39" fillId="0" borderId="28" xfId="0" applyNumberFormat="1" applyFont="1" applyBorder="1" applyAlignment="1">
      <alignment vertical="center"/>
    </xf>
    <xf numFmtId="0" fontId="39" fillId="0" borderId="5" xfId="0" applyFont="1" applyBorder="1" applyAlignment="1">
      <alignment vertical="center"/>
    </xf>
    <xf numFmtId="0" fontId="39" fillId="3" borderId="28" xfId="0" applyFont="1" applyFill="1" applyBorder="1" applyAlignment="1" applyProtection="1">
      <alignment horizontal="left" vertical="center"/>
      <protection locked="0"/>
    </xf>
    <xf numFmtId="0" fontId="39" fillId="0" borderId="0" xfId="0" applyFont="1" applyAlignment="1">
      <alignment horizontal="center" vertical="center"/>
    </xf>
    <xf numFmtId="0" fontId="38" fillId="0" borderId="0" xfId="0" applyFont="1" applyAlignment="1">
      <alignment vertical="top" wrapText="1"/>
    </xf>
    <xf numFmtId="167" fontId="0" fillId="3" borderId="28" xfId="0" applyNumberFormat="1" applyFill="1" applyBorder="1" applyAlignment="1" applyProtection="1">
      <alignment vertical="center"/>
      <protection locked="0"/>
    </xf>
    <xf numFmtId="0" fontId="12" fillId="0" borderId="23" xfId="0" applyFont="1" applyBorder="1" applyAlignment="1">
      <alignment vertical="center"/>
    </xf>
    <xf numFmtId="0" fontId="12" fillId="0" borderId="24" xfId="0" applyFont="1" applyBorder="1" applyAlignment="1">
      <alignment vertical="center"/>
    </xf>
    <xf numFmtId="0" fontId="12" fillId="0" borderId="25" xfId="0" applyFont="1" applyBorder="1" applyAlignment="1">
      <alignment vertical="center"/>
    </xf>
    <xf numFmtId="0" fontId="1" fillId="0" borderId="24" xfId="0" applyFont="1" applyBorder="1" applyAlignment="1">
      <alignment horizontal="center" vertical="center"/>
    </xf>
    <xf numFmtId="0" fontId="0" fillId="0" borderId="24" xfId="0" applyBorder="1" applyAlignment="1">
      <alignment vertical="center"/>
    </xf>
    <xf numFmtId="166" fontId="1" fillId="0" borderId="24" xfId="0" applyNumberFormat="1" applyFont="1" applyBorder="1" applyAlignment="1">
      <alignment vertical="center"/>
    </xf>
    <xf numFmtId="166" fontId="1" fillId="0" borderId="25" xfId="0" applyNumberFormat="1" applyFont="1"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0" fillId="0" borderId="0" xfId="0" applyAlignment="1" applyProtection="1">
      <alignment vertical="top"/>
      <protection locked="0"/>
    </xf>
    <xf numFmtId="0" fontId="40" fillId="0" borderId="29" xfId="0" applyFont="1" applyBorder="1" applyAlignment="1" applyProtection="1">
      <alignment vertical="center" wrapText="1"/>
      <protection locked="0"/>
    </xf>
    <xf numFmtId="0" fontId="40" fillId="0" borderId="30" xfId="0" applyFont="1" applyBorder="1" applyAlignment="1" applyProtection="1">
      <alignment vertical="center" wrapText="1"/>
      <protection locked="0"/>
    </xf>
    <xf numFmtId="0" fontId="40" fillId="0" borderId="31" xfId="0" applyFont="1" applyBorder="1" applyAlignment="1" applyProtection="1">
      <alignment vertical="center" wrapText="1"/>
      <protection locked="0"/>
    </xf>
    <xf numFmtId="0" fontId="40" fillId="0" borderId="32" xfId="0" applyFont="1" applyBorder="1" applyAlignment="1" applyProtection="1">
      <alignment horizontal="center" vertical="center" wrapText="1"/>
      <protection locked="0"/>
    </xf>
    <xf numFmtId="0" fontId="40" fillId="0" borderId="33" xfId="0" applyFont="1" applyBorder="1" applyAlignment="1" applyProtection="1">
      <alignment horizontal="center" vertical="center" wrapText="1"/>
      <protection locked="0"/>
    </xf>
    <xf numFmtId="0" fontId="40" fillId="0" borderId="32" xfId="0" applyFont="1" applyBorder="1" applyAlignment="1" applyProtection="1">
      <alignment vertical="center" wrapText="1"/>
      <protection locked="0"/>
    </xf>
    <xf numFmtId="0" fontId="40" fillId="0" borderId="33" xfId="0" applyFont="1" applyBorder="1" applyAlignment="1" applyProtection="1">
      <alignment vertical="center" wrapText="1"/>
      <protection locked="0"/>
    </xf>
    <xf numFmtId="0" fontId="42" fillId="0" borderId="1" xfId="0" applyFont="1" applyBorder="1" applyAlignment="1" applyProtection="1">
      <alignment horizontal="left" vertical="center" wrapText="1"/>
      <protection locked="0"/>
    </xf>
    <xf numFmtId="0" fontId="43" fillId="0" borderId="1" xfId="0" applyFont="1" applyBorder="1" applyAlignment="1" applyProtection="1">
      <alignment horizontal="left" vertical="center" wrapText="1"/>
      <protection locked="0"/>
    </xf>
    <xf numFmtId="0" fontId="43" fillId="0" borderId="32" xfId="0" applyFont="1" applyBorder="1" applyAlignment="1" applyProtection="1">
      <alignment vertical="center" wrapText="1"/>
      <protection locked="0"/>
    </xf>
    <xf numFmtId="0" fontId="43" fillId="0" borderId="1" xfId="0" applyFont="1" applyBorder="1" applyAlignment="1" applyProtection="1">
      <alignment vertical="center" wrapText="1"/>
      <protection locked="0"/>
    </xf>
    <xf numFmtId="0" fontId="43" fillId="0" borderId="1" xfId="0" applyFont="1" applyBorder="1" applyAlignment="1" applyProtection="1">
      <alignment vertical="center"/>
      <protection locked="0"/>
    </xf>
    <xf numFmtId="0" fontId="43" fillId="0" borderId="1" xfId="0" applyFont="1" applyBorder="1" applyAlignment="1" applyProtection="1">
      <alignment horizontal="left" vertical="center"/>
      <protection locked="0"/>
    </xf>
    <xf numFmtId="49" fontId="43" fillId="0" borderId="1" xfId="0" applyNumberFormat="1" applyFont="1" applyBorder="1" applyAlignment="1" applyProtection="1">
      <alignment vertical="center" wrapText="1"/>
      <protection locked="0"/>
    </xf>
    <xf numFmtId="0" fontId="40" fillId="0" borderId="35" xfId="0" applyFont="1" applyBorder="1" applyAlignment="1" applyProtection="1">
      <alignment vertical="center" wrapText="1"/>
      <protection locked="0"/>
    </xf>
    <xf numFmtId="0" fontId="44" fillId="0" borderId="34" xfId="0" applyFont="1" applyBorder="1" applyAlignment="1" applyProtection="1">
      <alignment vertical="center" wrapText="1"/>
      <protection locked="0"/>
    </xf>
    <xf numFmtId="0" fontId="40" fillId="0" borderId="36" xfId="0" applyFont="1" applyBorder="1" applyAlignment="1" applyProtection="1">
      <alignment vertical="center" wrapText="1"/>
      <protection locked="0"/>
    </xf>
    <xf numFmtId="0" fontId="40" fillId="0" borderId="1" xfId="0" applyFont="1" applyBorder="1" applyAlignment="1" applyProtection="1">
      <alignment vertical="top"/>
      <protection locked="0"/>
    </xf>
    <xf numFmtId="0" fontId="40" fillId="0" borderId="0" xfId="0" applyFont="1" applyAlignment="1" applyProtection="1">
      <alignment vertical="top"/>
      <protection locked="0"/>
    </xf>
    <xf numFmtId="0" fontId="40" fillId="0" borderId="29" xfId="0" applyFont="1" applyBorder="1" applyAlignment="1" applyProtection="1">
      <alignment horizontal="left" vertical="center"/>
      <protection locked="0"/>
    </xf>
    <xf numFmtId="0" fontId="40" fillId="0" borderId="30" xfId="0" applyFont="1" applyBorder="1" applyAlignment="1" applyProtection="1">
      <alignment horizontal="left" vertical="center"/>
      <protection locked="0"/>
    </xf>
    <xf numFmtId="0" fontId="40" fillId="0" borderId="31" xfId="0" applyFont="1" applyBorder="1" applyAlignment="1" applyProtection="1">
      <alignment horizontal="left" vertical="center"/>
      <protection locked="0"/>
    </xf>
    <xf numFmtId="0" fontId="40" fillId="0" borderId="32" xfId="0" applyFont="1" applyBorder="1" applyAlignment="1" applyProtection="1">
      <alignment horizontal="left" vertical="center"/>
      <protection locked="0"/>
    </xf>
    <xf numFmtId="0" fontId="40" fillId="0" borderId="33" xfId="0" applyFont="1" applyBorder="1" applyAlignment="1" applyProtection="1">
      <alignment horizontal="left" vertical="center"/>
      <protection locked="0"/>
    </xf>
    <xf numFmtId="0" fontId="42" fillId="0" borderId="1" xfId="0" applyFont="1" applyBorder="1" applyAlignment="1" applyProtection="1">
      <alignment horizontal="left" vertical="center"/>
      <protection locked="0"/>
    </xf>
    <xf numFmtId="0" fontId="45" fillId="0" borderId="0" xfId="0" applyFont="1" applyAlignment="1" applyProtection="1">
      <alignment horizontal="left" vertical="center"/>
      <protection locked="0"/>
    </xf>
    <xf numFmtId="0" fontId="42" fillId="0" borderId="34" xfId="0" applyFont="1" applyBorder="1" applyAlignment="1" applyProtection="1">
      <alignment horizontal="left" vertical="center"/>
      <protection locked="0"/>
    </xf>
    <xf numFmtId="0" fontId="42" fillId="0" borderId="34" xfId="0" applyFont="1" applyBorder="1" applyAlignment="1" applyProtection="1">
      <alignment horizontal="center" vertical="center"/>
      <protection locked="0"/>
    </xf>
    <xf numFmtId="0" fontId="45" fillId="0" borderId="34" xfId="0" applyFont="1" applyBorder="1" applyAlignment="1" applyProtection="1">
      <alignment horizontal="left" vertical="center"/>
      <protection locked="0"/>
    </xf>
    <xf numFmtId="0" fontId="46" fillId="0" borderId="1" xfId="0" applyFont="1" applyBorder="1" applyAlignment="1" applyProtection="1">
      <alignment horizontal="left" vertical="center"/>
      <protection locked="0"/>
    </xf>
    <xf numFmtId="0" fontId="43" fillId="0" borderId="0" xfId="0" applyFont="1" applyAlignment="1" applyProtection="1">
      <alignment horizontal="left" vertical="center"/>
      <protection locked="0"/>
    </xf>
    <xf numFmtId="0" fontId="43" fillId="0" borderId="1" xfId="0" applyFont="1" applyBorder="1" applyAlignment="1" applyProtection="1">
      <alignment horizontal="center" vertical="center"/>
      <protection locked="0"/>
    </xf>
    <xf numFmtId="0" fontId="43" fillId="0" borderId="32" xfId="0" applyFont="1" applyBorder="1" applyAlignment="1" applyProtection="1">
      <alignment horizontal="left" vertical="center"/>
      <protection locked="0"/>
    </xf>
    <xf numFmtId="0" fontId="40" fillId="0" borderId="35" xfId="0" applyFont="1" applyBorder="1" applyAlignment="1" applyProtection="1">
      <alignment horizontal="left" vertical="center"/>
      <protection locked="0"/>
    </xf>
    <xf numFmtId="0" fontId="44" fillId="0" borderId="34" xfId="0" applyFont="1" applyBorder="1" applyAlignment="1" applyProtection="1">
      <alignment horizontal="left" vertical="center"/>
      <protection locked="0"/>
    </xf>
    <xf numFmtId="0" fontId="40" fillId="0" borderId="36" xfId="0" applyFont="1" applyBorder="1" applyAlignment="1" applyProtection="1">
      <alignment horizontal="left" vertical="center"/>
      <protection locked="0"/>
    </xf>
    <xf numFmtId="0" fontId="40" fillId="0" borderId="1" xfId="0" applyFont="1" applyBorder="1" applyAlignment="1" applyProtection="1">
      <alignment horizontal="left" vertical="center"/>
      <protection locked="0"/>
    </xf>
    <xf numFmtId="0" fontId="44" fillId="0" borderId="1" xfId="0" applyFont="1" applyBorder="1" applyAlignment="1" applyProtection="1">
      <alignment horizontal="left" vertical="center"/>
      <protection locked="0"/>
    </xf>
    <xf numFmtId="0" fontId="45" fillId="0" borderId="1" xfId="0" applyFont="1" applyBorder="1" applyAlignment="1" applyProtection="1">
      <alignment horizontal="left" vertical="center"/>
      <protection locked="0"/>
    </xf>
    <xf numFmtId="0" fontId="43" fillId="0" borderId="34" xfId="0" applyFont="1" applyBorder="1" applyAlignment="1" applyProtection="1">
      <alignment horizontal="left" vertical="center"/>
      <protection locked="0"/>
    </xf>
    <xf numFmtId="0" fontId="40" fillId="0" borderId="1" xfId="0" applyFont="1" applyBorder="1" applyAlignment="1" applyProtection="1">
      <alignment horizontal="left" vertical="center" wrapText="1"/>
      <protection locked="0"/>
    </xf>
    <xf numFmtId="0" fontId="43" fillId="0" borderId="1" xfId="0" applyFont="1" applyBorder="1" applyAlignment="1" applyProtection="1">
      <alignment horizontal="center" vertical="center" wrapText="1"/>
      <protection locked="0"/>
    </xf>
    <xf numFmtId="0" fontId="40" fillId="0" borderId="29" xfId="0" applyFont="1" applyBorder="1" applyAlignment="1" applyProtection="1">
      <alignment horizontal="left" vertical="center" wrapText="1"/>
      <protection locked="0"/>
    </xf>
    <xf numFmtId="0" fontId="40" fillId="0" borderId="30" xfId="0" applyFont="1" applyBorder="1" applyAlignment="1" applyProtection="1">
      <alignment horizontal="left" vertical="center" wrapText="1"/>
      <protection locked="0"/>
    </xf>
    <xf numFmtId="0" fontId="40" fillId="0" borderId="31" xfId="0" applyFont="1" applyBorder="1" applyAlignment="1" applyProtection="1">
      <alignment horizontal="left" vertical="center" wrapText="1"/>
      <protection locked="0"/>
    </xf>
    <xf numFmtId="0" fontId="40" fillId="0" borderId="32" xfId="0" applyFont="1" applyBorder="1" applyAlignment="1" applyProtection="1">
      <alignment horizontal="left" vertical="center" wrapText="1"/>
      <protection locked="0"/>
    </xf>
    <xf numFmtId="0" fontId="40" fillId="0" borderId="33" xfId="0" applyFont="1" applyBorder="1" applyAlignment="1" applyProtection="1">
      <alignment horizontal="left" vertical="center" wrapText="1"/>
      <protection locked="0"/>
    </xf>
    <xf numFmtId="0" fontId="45" fillId="0" borderId="32" xfId="0" applyFont="1" applyBorder="1" applyAlignment="1" applyProtection="1">
      <alignment horizontal="left" vertical="center" wrapText="1"/>
      <protection locked="0"/>
    </xf>
    <xf numFmtId="0" fontId="45" fillId="0" borderId="33" xfId="0" applyFont="1" applyBorder="1" applyAlignment="1" applyProtection="1">
      <alignment horizontal="left" vertical="center" wrapText="1"/>
      <protection locked="0"/>
    </xf>
    <xf numFmtId="0" fontId="43" fillId="0" borderId="32" xfId="0" applyFont="1" applyBorder="1" applyAlignment="1" applyProtection="1">
      <alignment horizontal="left" vertical="center" wrapText="1"/>
      <protection locked="0"/>
    </xf>
    <xf numFmtId="0" fontId="43" fillId="0" borderId="33" xfId="0" applyFont="1" applyBorder="1" applyAlignment="1" applyProtection="1">
      <alignment horizontal="left" vertical="center" wrapText="1"/>
      <protection locked="0"/>
    </xf>
    <xf numFmtId="0" fontId="43" fillId="0" borderId="33" xfId="0" applyFont="1" applyBorder="1" applyAlignment="1" applyProtection="1">
      <alignment horizontal="left" vertical="center"/>
      <protection locked="0"/>
    </xf>
    <xf numFmtId="0" fontId="43" fillId="0" borderId="35" xfId="0" applyFont="1" applyBorder="1" applyAlignment="1" applyProtection="1">
      <alignment horizontal="left" vertical="center" wrapText="1"/>
      <protection locked="0"/>
    </xf>
    <xf numFmtId="0" fontId="43" fillId="0" borderId="34" xfId="0" applyFont="1" applyBorder="1" applyAlignment="1" applyProtection="1">
      <alignment horizontal="left" vertical="center" wrapText="1"/>
      <protection locked="0"/>
    </xf>
    <xf numFmtId="0" fontId="43" fillId="0" borderId="36" xfId="0" applyFont="1" applyBorder="1" applyAlignment="1" applyProtection="1">
      <alignment horizontal="left" vertical="center" wrapText="1"/>
      <protection locked="0"/>
    </xf>
    <xf numFmtId="0" fontId="43" fillId="0" borderId="1" xfId="0" applyFont="1" applyBorder="1" applyAlignment="1" applyProtection="1">
      <alignment horizontal="left" vertical="top"/>
      <protection locked="0"/>
    </xf>
    <xf numFmtId="0" fontId="43" fillId="0" borderId="1" xfId="0" applyFont="1" applyBorder="1" applyAlignment="1" applyProtection="1">
      <alignment horizontal="center" vertical="top"/>
      <protection locked="0"/>
    </xf>
    <xf numFmtId="0" fontId="43" fillId="0" borderId="35" xfId="0" applyFont="1" applyBorder="1" applyAlignment="1" applyProtection="1">
      <alignment horizontal="left" vertical="center"/>
      <protection locked="0"/>
    </xf>
    <xf numFmtId="0" fontId="43" fillId="0" borderId="36" xfId="0" applyFont="1" applyBorder="1" applyAlignment="1" applyProtection="1">
      <alignment horizontal="left" vertical="center"/>
      <protection locked="0"/>
    </xf>
    <xf numFmtId="0" fontId="45" fillId="0" borderId="0" xfId="0" applyFont="1" applyAlignment="1" applyProtection="1">
      <alignment vertical="center"/>
      <protection locked="0"/>
    </xf>
    <xf numFmtId="0" fontId="42" fillId="0" borderId="1" xfId="0" applyFont="1" applyBorder="1" applyAlignment="1" applyProtection="1">
      <alignment vertical="center"/>
      <protection locked="0"/>
    </xf>
    <xf numFmtId="0" fontId="45" fillId="0" borderId="34" xfId="0" applyFont="1" applyBorder="1" applyAlignment="1" applyProtection="1">
      <alignment vertical="center"/>
      <protection locked="0"/>
    </xf>
    <xf numFmtId="0" fontId="42"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3"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42" fillId="0" borderId="34" xfId="0" applyFont="1" applyBorder="1" applyAlignment="1" applyProtection="1">
      <alignment horizontal="left"/>
      <protection locked="0"/>
    </xf>
    <xf numFmtId="0" fontId="45" fillId="0" borderId="34" xfId="0" applyFont="1" applyBorder="1" applyProtection="1">
      <protection locked="0"/>
    </xf>
    <xf numFmtId="0" fontId="40" fillId="0" borderId="32" xfId="0" applyFont="1" applyBorder="1" applyAlignment="1" applyProtection="1">
      <alignment vertical="top"/>
      <protection locked="0"/>
    </xf>
    <xf numFmtId="0" fontId="40" fillId="0" borderId="33" xfId="0" applyFont="1" applyBorder="1" applyAlignment="1" applyProtection="1">
      <alignment vertical="top"/>
      <protection locked="0"/>
    </xf>
    <xf numFmtId="0" fontId="40" fillId="0" borderId="1" xfId="0" applyFont="1" applyBorder="1" applyAlignment="1" applyProtection="1">
      <alignment horizontal="center" vertical="center"/>
      <protection locked="0"/>
    </xf>
    <xf numFmtId="0" fontId="40" fillId="0" borderId="1" xfId="0" applyFont="1" applyBorder="1" applyAlignment="1" applyProtection="1">
      <alignment horizontal="left" vertical="top"/>
      <protection locked="0"/>
    </xf>
    <xf numFmtId="0" fontId="40" fillId="0" borderId="35" xfId="0" applyFont="1" applyBorder="1" applyAlignment="1" applyProtection="1">
      <alignment vertical="top"/>
      <protection locked="0"/>
    </xf>
    <xf numFmtId="0" fontId="40" fillId="0" borderId="34" xfId="0" applyFont="1" applyBorder="1" applyAlignment="1" applyProtection="1">
      <alignment vertical="top"/>
      <protection locked="0"/>
    </xf>
    <xf numFmtId="0" fontId="40" fillId="0" borderId="36" xfId="0" applyFont="1" applyBorder="1" applyAlignment="1" applyProtection="1">
      <alignment vertical="top"/>
      <protection locked="0"/>
    </xf>
    <xf numFmtId="0" fontId="20" fillId="0" borderId="0" xfId="0" applyFont="1" applyAlignment="1">
      <alignment horizontal="left" vertical="top" wrapText="1"/>
    </xf>
    <xf numFmtId="0" fontId="20" fillId="0" borderId="0" xfId="0" applyFont="1" applyAlignment="1">
      <alignment horizontal="left" vertical="center"/>
    </xf>
    <xf numFmtId="4" fontId="20" fillId="0" borderId="0" xfId="0" applyNumberFormat="1" applyFont="1" applyAlignment="1">
      <alignment vertical="center"/>
    </xf>
    <xf numFmtId="0" fontId="1" fillId="0" borderId="0" xfId="0" applyFont="1" applyAlignment="1">
      <alignment vertical="center"/>
    </xf>
    <xf numFmtId="0" fontId="3" fillId="4" borderId="10" xfId="0" applyFont="1" applyFill="1" applyBorder="1" applyAlignment="1">
      <alignment horizontal="left" vertical="center"/>
    </xf>
    <xf numFmtId="0" fontId="0" fillId="4" borderId="10" xfId="0" applyFill="1" applyBorder="1" applyAlignment="1">
      <alignment vertical="center"/>
    </xf>
    <xf numFmtId="4" fontId="3" fillId="4" borderId="10" xfId="0" applyNumberFormat="1" applyFont="1" applyFill="1" applyBorder="1" applyAlignment="1">
      <alignment vertical="center"/>
    </xf>
    <xf numFmtId="0" fontId="0" fillId="4" borderId="11" xfId="0" applyFill="1" applyBorder="1" applyAlignment="1">
      <alignment vertical="center"/>
    </xf>
    <xf numFmtId="0" fontId="0" fillId="0" borderId="0" xfId="0"/>
    <xf numFmtId="0" fontId="2" fillId="0" borderId="0" xfId="0" applyFont="1" applyAlignment="1">
      <alignment horizontal="left" vertical="center"/>
    </xf>
    <xf numFmtId="164" fontId="1" fillId="0" borderId="0" xfId="0" applyNumberFormat="1" applyFont="1" applyAlignment="1">
      <alignment horizontal="center" vertical="center"/>
    </xf>
    <xf numFmtId="49" fontId="2" fillId="3" borderId="0" xfId="0" applyNumberFormat="1" applyFont="1" applyFill="1" applyAlignment="1" applyProtection="1">
      <alignment horizontal="left" vertical="center"/>
      <protection locked="0"/>
    </xf>
    <xf numFmtId="49" fontId="2" fillId="0" borderId="0" xfId="0" applyNumberFormat="1" applyFont="1" applyAlignment="1">
      <alignment horizontal="left" vertical="center"/>
    </xf>
    <xf numFmtId="0" fontId="2" fillId="0" borderId="0" xfId="0" applyFont="1" applyAlignment="1">
      <alignment horizontal="left" vertical="center" wrapText="1"/>
    </xf>
    <xf numFmtId="4" fontId="21" fillId="0" borderId="8" xfId="0" applyNumberFormat="1" applyFont="1" applyBorder="1" applyAlignment="1">
      <alignment vertical="center"/>
    </xf>
    <xf numFmtId="0" fontId="0" fillId="0" borderId="8" xfId="0" applyBorder="1" applyAlignment="1">
      <alignment vertical="center"/>
    </xf>
    <xf numFmtId="0" fontId="1" fillId="0" borderId="0" xfId="0" applyFont="1" applyAlignment="1">
      <alignment horizontal="right" vertical="center"/>
    </xf>
    <xf numFmtId="0" fontId="23" fillId="0" borderId="15" xfId="0" applyFont="1" applyBorder="1" applyAlignment="1">
      <alignment horizontal="center" vertical="center"/>
    </xf>
    <xf numFmtId="0" fontId="23"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Alignment="1">
      <alignment horizontal="left" vertical="center"/>
    </xf>
    <xf numFmtId="4" fontId="7" fillId="0" borderId="0" xfId="0" applyNumberFormat="1" applyFont="1" applyAlignment="1">
      <alignment vertical="center"/>
    </xf>
    <xf numFmtId="0" fontId="7" fillId="0" borderId="0" xfId="0" applyFont="1" applyAlignment="1">
      <alignment vertical="center"/>
    </xf>
    <xf numFmtId="4" fontId="27" fillId="0" borderId="0" xfId="0" applyNumberFormat="1" applyFont="1" applyAlignment="1">
      <alignment vertical="center"/>
    </xf>
    <xf numFmtId="0" fontId="27" fillId="0" borderId="0" xfId="0" applyFont="1" applyAlignment="1">
      <alignment vertical="center"/>
    </xf>
    <xf numFmtId="0" fontId="2" fillId="0" borderId="0" xfId="0" applyFont="1" applyAlignment="1">
      <alignment vertical="center"/>
    </xf>
    <xf numFmtId="0" fontId="2" fillId="5" borderId="10" xfId="0" applyFont="1" applyFill="1" applyBorder="1" applyAlignment="1">
      <alignment horizontal="center" vertical="center"/>
    </xf>
    <xf numFmtId="0" fontId="2" fillId="5" borderId="10" xfId="0" applyFont="1" applyFill="1" applyBorder="1" applyAlignment="1">
      <alignment horizontal="left" vertical="center"/>
    </xf>
    <xf numFmtId="4" fontId="27" fillId="0" borderId="0" xfId="0" applyNumberFormat="1" applyFont="1" applyAlignment="1">
      <alignment horizontal="right" vertical="center"/>
    </xf>
    <xf numFmtId="4" fontId="24" fillId="0" borderId="0" xfId="0" applyNumberFormat="1" applyFont="1" applyAlignment="1">
      <alignment horizontal="right" vertical="center"/>
    </xf>
    <xf numFmtId="4" fontId="24" fillId="0" borderId="0" xfId="0" applyNumberFormat="1" applyFont="1" applyAlignment="1">
      <alignment vertical="center"/>
    </xf>
    <xf numFmtId="0" fontId="3" fillId="0" borderId="0" xfId="0" applyFont="1" applyAlignment="1">
      <alignment horizontal="left" vertical="top" wrapText="1"/>
    </xf>
    <xf numFmtId="0" fontId="26" fillId="0" borderId="0" xfId="0" applyFont="1" applyAlignment="1">
      <alignment horizontal="left" vertical="center" wrapText="1"/>
    </xf>
    <xf numFmtId="0" fontId="2" fillId="5" borderId="9"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xf>
    <xf numFmtId="165" fontId="2" fillId="0" borderId="0" xfId="0" applyNumberFormat="1" applyFont="1" applyAlignment="1">
      <alignment horizontal="left" vertical="center"/>
    </xf>
    <xf numFmtId="0" fontId="2" fillId="5" borderId="10" xfId="0" applyFont="1" applyFill="1" applyBorder="1" applyAlignment="1">
      <alignment horizontal="right" vertical="center"/>
    </xf>
    <xf numFmtId="0" fontId="31" fillId="0" borderId="0" xfId="0" applyFont="1" applyAlignment="1">
      <alignment horizontal="left" vertical="center" wrapText="1"/>
    </xf>
    <xf numFmtId="0" fontId="0" fillId="0" borderId="0" xfId="0" applyAlignment="1">
      <alignment vertical="center"/>
    </xf>
    <xf numFmtId="0" fontId="33" fillId="2" borderId="0" xfId="1" applyFont="1" applyFill="1" applyAlignment="1">
      <alignment vertical="center"/>
    </xf>
    <xf numFmtId="0" fontId="19" fillId="0" borderId="0" xfId="0" applyFont="1" applyAlignment="1">
      <alignment horizontal="left" vertical="center" wrapText="1"/>
    </xf>
    <xf numFmtId="0" fontId="0" fillId="0" borderId="0" xfId="0" applyAlignment="1">
      <alignment horizontal="left" vertical="center"/>
    </xf>
    <xf numFmtId="0" fontId="19" fillId="0" borderId="0" xfId="0" applyFont="1" applyAlignment="1">
      <alignment horizontal="left" vertical="center"/>
    </xf>
    <xf numFmtId="0" fontId="43" fillId="0" borderId="1" xfId="0" applyFont="1" applyBorder="1" applyAlignment="1" applyProtection="1">
      <alignment horizontal="left" vertical="top"/>
      <protection locked="0"/>
    </xf>
    <xf numFmtId="0" fontId="43" fillId="0" borderId="1" xfId="0" applyFont="1" applyBorder="1" applyAlignment="1" applyProtection="1">
      <alignment horizontal="left" vertical="center"/>
      <protection locked="0"/>
    </xf>
    <xf numFmtId="0" fontId="42" fillId="0" borderId="34" xfId="0" applyFont="1" applyBorder="1" applyAlignment="1" applyProtection="1">
      <alignment horizontal="left"/>
      <protection locked="0"/>
    </xf>
    <xf numFmtId="0" fontId="41" fillId="0" borderId="1"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protection locked="0"/>
    </xf>
    <xf numFmtId="0" fontId="43" fillId="0" borderId="1" xfId="0" applyFont="1" applyBorder="1" applyAlignment="1" applyProtection="1">
      <alignment horizontal="left" vertical="center" wrapText="1"/>
      <protection locked="0"/>
    </xf>
    <xf numFmtId="49" fontId="43" fillId="0" borderId="1" xfId="0" applyNumberFormat="1" applyFont="1" applyBorder="1" applyAlignment="1" applyProtection="1">
      <alignment horizontal="left" vertical="center" wrapText="1"/>
      <protection locked="0"/>
    </xf>
    <xf numFmtId="0" fontId="42" fillId="0" borderId="34" xfId="0" applyFont="1" applyBorder="1" applyAlignment="1" applyProtection="1">
      <alignment horizontal="left" wrapText="1"/>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58"/>
  <sheetViews>
    <sheetView showGridLines="0" tabSelected="1" workbookViewId="0">
      <pane ySplit="1" topLeftCell="A31" activePane="bottomLeft" state="frozen"/>
      <selection pane="bottomLeft" activeCell="AO17" sqref="AO17"/>
    </sheetView>
  </sheetViews>
  <sheetFormatPr defaultRowHeight="12"/>
  <cols>
    <col min="1" max="1" width="8.25" customWidth="1"/>
    <col min="2" max="2" width="1.75" customWidth="1"/>
    <col min="3" max="3" width="4.125" customWidth="1"/>
    <col min="4" max="33" width="2.75" customWidth="1"/>
    <col min="34" max="34" width="3.25" customWidth="1"/>
    <col min="35" max="35" width="31.75" customWidth="1"/>
    <col min="36" max="37" width="2.375" customWidth="1"/>
    <col min="38" max="38" width="8.25" customWidth="1"/>
    <col min="39" max="39" width="3.25" customWidth="1"/>
    <col min="40" max="40" width="13.25" customWidth="1"/>
    <col min="41" max="41" width="7.375" customWidth="1"/>
    <col min="42" max="42" width="4.125" customWidth="1"/>
    <col min="43" max="43" width="15.75" customWidth="1"/>
    <col min="44" max="44" width="13.75" customWidth="1"/>
    <col min="45" max="47" width="25.875" hidden="1" customWidth="1"/>
    <col min="48" max="52" width="21.75" hidden="1" customWidth="1"/>
    <col min="53" max="53" width="19.125" hidden="1" customWidth="1"/>
    <col min="54" max="54" width="25" hidden="1" customWidth="1"/>
    <col min="55" max="56" width="19.125" hidden="1" customWidth="1"/>
    <col min="57" max="57" width="66.375" customWidth="1"/>
    <col min="71" max="91" width="9.25" hidden="1"/>
  </cols>
  <sheetData>
    <row r="1" spans="1:74" ht="21.25" customHeight="1">
      <c r="A1" s="17" t="s">
        <v>0</v>
      </c>
      <c r="B1" s="18"/>
      <c r="C1" s="18"/>
      <c r="D1" s="19" t="s">
        <v>1</v>
      </c>
      <c r="E1" s="18"/>
      <c r="F1" s="18"/>
      <c r="G1" s="18"/>
      <c r="H1" s="18"/>
      <c r="I1" s="18"/>
      <c r="J1" s="18"/>
      <c r="K1" s="20" t="s">
        <v>2</v>
      </c>
      <c r="L1" s="20"/>
      <c r="M1" s="20"/>
      <c r="N1" s="20"/>
      <c r="O1" s="20"/>
      <c r="P1" s="20"/>
      <c r="Q1" s="20"/>
      <c r="R1" s="20"/>
      <c r="S1" s="20"/>
      <c r="T1" s="18"/>
      <c r="U1" s="18"/>
      <c r="V1" s="18"/>
      <c r="W1" s="20" t="s">
        <v>3</v>
      </c>
      <c r="X1" s="20"/>
      <c r="Y1" s="20"/>
      <c r="Z1" s="20"/>
      <c r="AA1" s="20"/>
      <c r="AB1" s="20"/>
      <c r="AC1" s="20"/>
      <c r="AD1" s="20"/>
      <c r="AE1" s="20"/>
      <c r="AF1" s="20"/>
      <c r="AG1" s="20"/>
      <c r="AH1" s="20"/>
      <c r="AI1" s="21"/>
      <c r="AJ1" s="22"/>
      <c r="AK1" s="22"/>
      <c r="AL1" s="22"/>
      <c r="AM1" s="22"/>
      <c r="AN1" s="22"/>
      <c r="AO1" s="22"/>
      <c r="AP1" s="22"/>
      <c r="AQ1" s="22"/>
      <c r="AR1" s="22"/>
      <c r="AS1" s="22"/>
      <c r="AT1" s="22"/>
      <c r="AU1" s="22"/>
      <c r="AV1" s="22"/>
      <c r="AW1" s="22"/>
      <c r="AX1" s="22"/>
      <c r="AY1" s="22"/>
      <c r="AZ1" s="22"/>
      <c r="BA1" s="17" t="s">
        <v>4</v>
      </c>
      <c r="BB1" s="17" t="s">
        <v>5</v>
      </c>
      <c r="BC1" s="22"/>
      <c r="BD1" s="22"/>
      <c r="BE1" s="22"/>
      <c r="BF1" s="22"/>
      <c r="BG1" s="22"/>
      <c r="BH1" s="22"/>
      <c r="BI1" s="22"/>
      <c r="BJ1" s="22"/>
      <c r="BK1" s="22"/>
      <c r="BL1" s="22"/>
      <c r="BM1" s="22"/>
      <c r="BN1" s="22"/>
      <c r="BO1" s="22"/>
      <c r="BP1" s="22"/>
      <c r="BQ1" s="22"/>
      <c r="BR1" s="22"/>
      <c r="BT1" s="23" t="s">
        <v>6</v>
      </c>
      <c r="BU1" s="23" t="s">
        <v>6</v>
      </c>
      <c r="BV1" s="23" t="s">
        <v>7</v>
      </c>
    </row>
    <row r="2" spans="1:74" ht="36.9" customHeight="1">
      <c r="AR2" s="312"/>
      <c r="AS2" s="312"/>
      <c r="AT2" s="312"/>
      <c r="AU2" s="312"/>
      <c r="AV2" s="312"/>
      <c r="AW2" s="312"/>
      <c r="AX2" s="312"/>
      <c r="AY2" s="312"/>
      <c r="AZ2" s="312"/>
      <c r="BA2" s="312"/>
      <c r="BB2" s="312"/>
      <c r="BC2" s="312"/>
      <c r="BD2" s="312"/>
      <c r="BE2" s="312"/>
      <c r="BS2" s="24" t="s">
        <v>8</v>
      </c>
      <c r="BT2" s="24" t="s">
        <v>9</v>
      </c>
    </row>
    <row r="3" spans="1:74" ht="6.9"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1:74" ht="36.9" customHeight="1">
      <c r="B4" s="28"/>
      <c r="D4" s="29" t="s">
        <v>11</v>
      </c>
      <c r="AQ4" s="30"/>
      <c r="AS4" s="31" t="s">
        <v>12</v>
      </c>
      <c r="BE4" s="32" t="s">
        <v>13</v>
      </c>
      <c r="BS4" s="24" t="s">
        <v>14</v>
      </c>
    </row>
    <row r="5" spans="1:74" ht="14.4" customHeight="1">
      <c r="B5" s="28"/>
      <c r="D5" s="33" t="s">
        <v>15</v>
      </c>
      <c r="K5" s="313" t="s">
        <v>16</v>
      </c>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312"/>
      <c r="AM5" s="312"/>
      <c r="AN5" s="312"/>
      <c r="AO5" s="312"/>
      <c r="AQ5" s="30"/>
      <c r="BE5" s="304" t="s">
        <v>17</v>
      </c>
      <c r="BS5" s="24" t="s">
        <v>8</v>
      </c>
    </row>
    <row r="6" spans="1:74" ht="36.9" customHeight="1">
      <c r="B6" s="28"/>
      <c r="D6" s="35" t="s">
        <v>18</v>
      </c>
      <c r="K6" s="335" t="s">
        <v>19</v>
      </c>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c r="AM6" s="312"/>
      <c r="AN6" s="312"/>
      <c r="AO6" s="312"/>
      <c r="AQ6" s="30"/>
      <c r="BE6" s="305"/>
      <c r="BS6" s="24" t="s">
        <v>20</v>
      </c>
    </row>
    <row r="7" spans="1:74" ht="14.4" customHeight="1">
      <c r="B7" s="28"/>
      <c r="D7" s="36" t="s">
        <v>21</v>
      </c>
      <c r="K7" s="34" t="s">
        <v>22</v>
      </c>
      <c r="AK7" s="36" t="s">
        <v>23</v>
      </c>
      <c r="AN7" s="34" t="s">
        <v>22</v>
      </c>
      <c r="AQ7" s="30"/>
      <c r="BE7" s="305"/>
      <c r="BS7" s="24" t="s">
        <v>24</v>
      </c>
    </row>
    <row r="8" spans="1:74" ht="14.4" customHeight="1">
      <c r="B8" s="28"/>
      <c r="D8" s="36" t="s">
        <v>25</v>
      </c>
      <c r="K8" s="34" t="s">
        <v>26</v>
      </c>
      <c r="AK8" s="36" t="s">
        <v>27</v>
      </c>
      <c r="AN8" s="37" t="s">
        <v>28</v>
      </c>
      <c r="AQ8" s="30"/>
      <c r="BE8" s="305"/>
      <c r="BS8" s="24" t="s">
        <v>29</v>
      </c>
    </row>
    <row r="9" spans="1:74" ht="14.4" customHeight="1">
      <c r="B9" s="28"/>
      <c r="AQ9" s="30"/>
      <c r="BE9" s="305"/>
      <c r="BS9" s="24" t="s">
        <v>30</v>
      </c>
    </row>
    <row r="10" spans="1:74" ht="14.4" customHeight="1">
      <c r="B10" s="28"/>
      <c r="D10" s="36" t="s">
        <v>31</v>
      </c>
      <c r="AK10" s="36" t="s">
        <v>32</v>
      </c>
      <c r="AN10" s="34" t="s">
        <v>33</v>
      </c>
      <c r="AQ10" s="30"/>
      <c r="BE10" s="305"/>
      <c r="BS10" s="24" t="s">
        <v>20</v>
      </c>
    </row>
    <row r="11" spans="1:74" ht="18.5" customHeight="1">
      <c r="B11" s="28"/>
      <c r="E11" s="34" t="s">
        <v>34</v>
      </c>
      <c r="AK11" s="36" t="s">
        <v>35</v>
      </c>
      <c r="AN11" s="34" t="s">
        <v>36</v>
      </c>
      <c r="AQ11" s="30"/>
      <c r="BE11" s="305"/>
      <c r="BS11" s="24" t="s">
        <v>20</v>
      </c>
    </row>
    <row r="12" spans="1:74" ht="6.9" customHeight="1">
      <c r="B12" s="28"/>
      <c r="AQ12" s="30"/>
      <c r="BE12" s="305"/>
      <c r="BS12" s="24" t="s">
        <v>20</v>
      </c>
    </row>
    <row r="13" spans="1:74" ht="14.4" customHeight="1">
      <c r="B13" s="28"/>
      <c r="D13" s="36" t="s">
        <v>37</v>
      </c>
      <c r="AK13" s="36" t="s">
        <v>32</v>
      </c>
      <c r="AN13" s="38" t="s">
        <v>1209</v>
      </c>
      <c r="AQ13" s="30"/>
      <c r="BE13" s="305"/>
      <c r="BS13" s="24" t="s">
        <v>20</v>
      </c>
    </row>
    <row r="14" spans="1:74">
      <c r="B14" s="28"/>
      <c r="E14" s="315" t="s">
        <v>1208</v>
      </c>
      <c r="F14" s="316"/>
      <c r="G14" s="316"/>
      <c r="H14" s="316"/>
      <c r="I14" s="316"/>
      <c r="J14" s="316"/>
      <c r="K14" s="316"/>
      <c r="L14" s="316"/>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6"/>
      <c r="AJ14" s="316"/>
      <c r="AK14" s="36" t="s">
        <v>35</v>
      </c>
      <c r="AN14" s="38" t="s">
        <v>1210</v>
      </c>
      <c r="AQ14" s="30"/>
      <c r="BE14" s="305"/>
      <c r="BS14" s="24" t="s">
        <v>20</v>
      </c>
    </row>
    <row r="15" spans="1:74" ht="6.9" customHeight="1">
      <c r="B15" s="28"/>
      <c r="AQ15" s="30"/>
      <c r="BE15" s="305"/>
      <c r="BS15" s="24" t="s">
        <v>6</v>
      </c>
    </row>
    <row r="16" spans="1:74" ht="14.4" customHeight="1">
      <c r="B16" s="28"/>
      <c r="D16" s="36" t="s">
        <v>38</v>
      </c>
      <c r="AK16" s="36" t="s">
        <v>32</v>
      </c>
      <c r="AN16" s="34" t="s">
        <v>39</v>
      </c>
      <c r="AQ16" s="30"/>
      <c r="BE16" s="305"/>
      <c r="BS16" s="24" t="s">
        <v>6</v>
      </c>
    </row>
    <row r="17" spans="2:71" ht="18.5" customHeight="1">
      <c r="B17" s="28"/>
      <c r="E17" s="34" t="s">
        <v>40</v>
      </c>
      <c r="AK17" s="36" t="s">
        <v>35</v>
      </c>
      <c r="AN17" s="34" t="s">
        <v>41</v>
      </c>
      <c r="AQ17" s="30"/>
      <c r="BE17" s="305"/>
      <c r="BS17" s="24" t="s">
        <v>42</v>
      </c>
    </row>
    <row r="18" spans="2:71" ht="6.9" customHeight="1">
      <c r="B18" s="28"/>
      <c r="AQ18" s="30"/>
      <c r="BE18" s="305"/>
      <c r="BS18" s="24" t="s">
        <v>8</v>
      </c>
    </row>
    <row r="19" spans="2:71" ht="14.4" customHeight="1">
      <c r="B19" s="28"/>
      <c r="D19" s="36" t="s">
        <v>43</v>
      </c>
      <c r="AQ19" s="30"/>
      <c r="BE19" s="305"/>
      <c r="BS19" s="24" t="s">
        <v>8</v>
      </c>
    </row>
    <row r="20" spans="2:71" ht="85.5" customHeight="1">
      <c r="B20" s="28"/>
      <c r="E20" s="317" t="s">
        <v>44</v>
      </c>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317"/>
      <c r="AM20" s="317"/>
      <c r="AN20" s="317"/>
      <c r="AQ20" s="30"/>
      <c r="BE20" s="305"/>
      <c r="BS20" s="24" t="s">
        <v>6</v>
      </c>
    </row>
    <row r="21" spans="2:71" ht="6.9" customHeight="1">
      <c r="B21" s="28"/>
      <c r="AQ21" s="30"/>
      <c r="BE21" s="305"/>
    </row>
    <row r="22" spans="2:71" ht="6.9" customHeight="1">
      <c r="B22" s="2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Q22" s="30"/>
      <c r="BE22" s="305"/>
    </row>
    <row r="23" spans="2:71" s="1" customFormat="1" ht="26" customHeight="1">
      <c r="B23" s="40"/>
      <c r="D23" s="41" t="s">
        <v>45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318">
        <f>ROUND(AG51,2)</f>
        <v>2732997.33</v>
      </c>
      <c r="AL23" s="319"/>
      <c r="AM23" s="319"/>
      <c r="AN23" s="319"/>
      <c r="AO23" s="319"/>
      <c r="AQ23" s="43"/>
      <c r="BE23" s="305"/>
    </row>
    <row r="24" spans="2:71" s="1" customFormat="1" ht="6.9" customHeight="1">
      <c r="B24" s="40"/>
      <c r="AQ24" s="43"/>
      <c r="BE24" s="305"/>
    </row>
    <row r="25" spans="2:71" s="1" customFormat="1">
      <c r="B25" s="40"/>
      <c r="L25" s="320" t="s">
        <v>46</v>
      </c>
      <c r="M25" s="320"/>
      <c r="N25" s="320"/>
      <c r="O25" s="320"/>
      <c r="W25" s="320" t="s">
        <v>47</v>
      </c>
      <c r="X25" s="320"/>
      <c r="Y25" s="320"/>
      <c r="Z25" s="320"/>
      <c r="AA25" s="320"/>
      <c r="AB25" s="320"/>
      <c r="AC25" s="320"/>
      <c r="AD25" s="320"/>
      <c r="AE25" s="320"/>
      <c r="AK25" s="320" t="s">
        <v>48</v>
      </c>
      <c r="AL25" s="320"/>
      <c r="AM25" s="320"/>
      <c r="AN25" s="320"/>
      <c r="AO25" s="320"/>
      <c r="AQ25" s="43"/>
      <c r="BE25" s="305"/>
    </row>
    <row r="26" spans="2:71" s="2" customFormat="1" ht="14.4" customHeight="1">
      <c r="B26" s="45"/>
      <c r="D26" s="46" t="s">
        <v>49</v>
      </c>
      <c r="F26" s="46" t="s">
        <v>50</v>
      </c>
      <c r="L26" s="314">
        <v>0.21</v>
      </c>
      <c r="M26" s="307"/>
      <c r="N26" s="307"/>
      <c r="O26" s="307"/>
      <c r="W26" s="306">
        <f>ROUND(AZ51,2)</f>
        <v>0</v>
      </c>
      <c r="X26" s="307"/>
      <c r="Y26" s="307"/>
      <c r="Z26" s="307"/>
      <c r="AA26" s="307"/>
      <c r="AB26" s="307"/>
      <c r="AC26" s="307"/>
      <c r="AD26" s="307"/>
      <c r="AE26" s="307"/>
      <c r="AK26" s="306">
        <f>ROUND(AV51,2)</f>
        <v>0</v>
      </c>
      <c r="AL26" s="307"/>
      <c r="AM26" s="307"/>
      <c r="AN26" s="307"/>
      <c r="AO26" s="307"/>
      <c r="AQ26" s="47"/>
      <c r="BE26" s="305"/>
    </row>
    <row r="27" spans="2:71" s="2" customFormat="1" ht="14.4" customHeight="1">
      <c r="B27" s="45"/>
      <c r="F27" s="46" t="s">
        <v>51</v>
      </c>
      <c r="L27" s="314">
        <v>0.15</v>
      </c>
      <c r="M27" s="307"/>
      <c r="N27" s="307"/>
      <c r="O27" s="307"/>
      <c r="W27" s="306">
        <f>ROUND(BA51,2)</f>
        <v>2732997.33</v>
      </c>
      <c r="X27" s="307"/>
      <c r="Y27" s="307"/>
      <c r="Z27" s="307"/>
      <c r="AA27" s="307"/>
      <c r="AB27" s="307"/>
      <c r="AC27" s="307"/>
      <c r="AD27" s="307"/>
      <c r="AE27" s="307"/>
      <c r="AK27" s="306">
        <f>ROUND(AW51,2)</f>
        <v>409949.6</v>
      </c>
      <c r="AL27" s="307"/>
      <c r="AM27" s="307"/>
      <c r="AN27" s="307"/>
      <c r="AO27" s="307"/>
      <c r="AQ27" s="47"/>
      <c r="BE27" s="305"/>
    </row>
    <row r="28" spans="2:71" s="2" customFormat="1" ht="14.4" hidden="1" customHeight="1">
      <c r="B28" s="45"/>
      <c r="F28" s="46" t="s">
        <v>52</v>
      </c>
      <c r="L28" s="314">
        <v>0.21</v>
      </c>
      <c r="M28" s="307"/>
      <c r="N28" s="307"/>
      <c r="O28" s="307"/>
      <c r="W28" s="306">
        <f>ROUND(BB51,2)</f>
        <v>0</v>
      </c>
      <c r="X28" s="307"/>
      <c r="Y28" s="307"/>
      <c r="Z28" s="307"/>
      <c r="AA28" s="307"/>
      <c r="AB28" s="307"/>
      <c r="AC28" s="307"/>
      <c r="AD28" s="307"/>
      <c r="AE28" s="307"/>
      <c r="AK28" s="306">
        <v>0</v>
      </c>
      <c r="AL28" s="307"/>
      <c r="AM28" s="307"/>
      <c r="AN28" s="307"/>
      <c r="AO28" s="307"/>
      <c r="AQ28" s="47"/>
      <c r="BE28" s="305"/>
    </row>
    <row r="29" spans="2:71" s="2" customFormat="1" ht="14.4" hidden="1" customHeight="1">
      <c r="B29" s="45"/>
      <c r="F29" s="46" t="s">
        <v>53</v>
      </c>
      <c r="L29" s="314">
        <v>0.15</v>
      </c>
      <c r="M29" s="307"/>
      <c r="N29" s="307"/>
      <c r="O29" s="307"/>
      <c r="W29" s="306">
        <f>ROUND(BC51,2)</f>
        <v>0</v>
      </c>
      <c r="X29" s="307"/>
      <c r="Y29" s="307"/>
      <c r="Z29" s="307"/>
      <c r="AA29" s="307"/>
      <c r="AB29" s="307"/>
      <c r="AC29" s="307"/>
      <c r="AD29" s="307"/>
      <c r="AE29" s="307"/>
      <c r="AK29" s="306">
        <v>0</v>
      </c>
      <c r="AL29" s="307"/>
      <c r="AM29" s="307"/>
      <c r="AN29" s="307"/>
      <c r="AO29" s="307"/>
      <c r="AQ29" s="47"/>
      <c r="BE29" s="305"/>
    </row>
    <row r="30" spans="2:71" s="2" customFormat="1" ht="14.4" hidden="1" customHeight="1">
      <c r="B30" s="45"/>
      <c r="F30" s="46" t="s">
        <v>54</v>
      </c>
      <c r="L30" s="314">
        <v>0</v>
      </c>
      <c r="M30" s="307"/>
      <c r="N30" s="307"/>
      <c r="O30" s="307"/>
      <c r="W30" s="306">
        <f>ROUND(BD51,2)</f>
        <v>0</v>
      </c>
      <c r="X30" s="307"/>
      <c r="Y30" s="307"/>
      <c r="Z30" s="307"/>
      <c r="AA30" s="307"/>
      <c r="AB30" s="307"/>
      <c r="AC30" s="307"/>
      <c r="AD30" s="307"/>
      <c r="AE30" s="307"/>
      <c r="AK30" s="306">
        <v>0</v>
      </c>
      <c r="AL30" s="307"/>
      <c r="AM30" s="307"/>
      <c r="AN30" s="307"/>
      <c r="AO30" s="307"/>
      <c r="AQ30" s="47"/>
      <c r="BE30" s="305"/>
    </row>
    <row r="31" spans="2:71" s="1" customFormat="1" ht="6.9" customHeight="1">
      <c r="B31" s="40"/>
      <c r="AQ31" s="43"/>
      <c r="BE31" s="305"/>
    </row>
    <row r="32" spans="2:71" s="1" customFormat="1" ht="26" customHeight="1">
      <c r="B32" s="40"/>
      <c r="C32" s="48"/>
      <c r="D32" s="49" t="s">
        <v>55</v>
      </c>
      <c r="E32" s="50"/>
      <c r="F32" s="50"/>
      <c r="G32" s="50"/>
      <c r="H32" s="50"/>
      <c r="I32" s="50"/>
      <c r="J32" s="50"/>
      <c r="K32" s="50"/>
      <c r="L32" s="50"/>
      <c r="M32" s="50"/>
      <c r="N32" s="50"/>
      <c r="O32" s="50"/>
      <c r="P32" s="50"/>
      <c r="Q32" s="50"/>
      <c r="R32" s="50"/>
      <c r="S32" s="50"/>
      <c r="T32" s="51" t="s">
        <v>56</v>
      </c>
      <c r="U32" s="50"/>
      <c r="V32" s="50"/>
      <c r="W32" s="50"/>
      <c r="X32" s="308" t="s">
        <v>57</v>
      </c>
      <c r="Y32" s="309"/>
      <c r="Z32" s="309"/>
      <c r="AA32" s="309"/>
      <c r="AB32" s="309"/>
      <c r="AC32" s="50"/>
      <c r="AD32" s="50"/>
      <c r="AE32" s="50"/>
      <c r="AF32" s="50"/>
      <c r="AG32" s="50"/>
      <c r="AH32" s="50"/>
      <c r="AI32" s="50"/>
      <c r="AJ32" s="50"/>
      <c r="AK32" s="310">
        <f>SUM(AK23:AK30)</f>
        <v>3142946.93</v>
      </c>
      <c r="AL32" s="309"/>
      <c r="AM32" s="309"/>
      <c r="AN32" s="309"/>
      <c r="AO32" s="311"/>
      <c r="AP32" s="48"/>
      <c r="AQ32" s="52"/>
      <c r="BE32" s="305"/>
    </row>
    <row r="33" spans="2:56" s="1" customFormat="1" ht="6.9" customHeight="1">
      <c r="B33" s="40"/>
      <c r="AQ33" s="43"/>
    </row>
    <row r="34" spans="2:56" s="1" customFormat="1" ht="6.9" customHeight="1">
      <c r="B34" s="53"/>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5"/>
    </row>
    <row r="38" spans="2:56" s="1" customFormat="1" ht="6.9" customHeight="1">
      <c r="B38" s="56"/>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40"/>
    </row>
    <row r="39" spans="2:56" s="1" customFormat="1" ht="36.9" customHeight="1">
      <c r="B39" s="40"/>
      <c r="C39" s="29" t="s">
        <v>58</v>
      </c>
      <c r="AR39" s="40"/>
    </row>
    <row r="40" spans="2:56" s="1" customFormat="1" ht="6.9" customHeight="1">
      <c r="B40" s="40"/>
      <c r="AR40" s="40"/>
    </row>
    <row r="41" spans="2:56" s="3" customFormat="1" ht="14.4" customHeight="1">
      <c r="B41" s="58"/>
      <c r="C41" s="36" t="s">
        <v>15</v>
      </c>
      <c r="L41" s="3" t="str">
        <f>K5</f>
        <v>S-14-014_DPS_dot_r2</v>
      </c>
      <c r="AR41" s="58"/>
    </row>
    <row r="42" spans="2:56" s="4" customFormat="1" ht="36.9" customHeight="1">
      <c r="B42" s="59"/>
      <c r="C42" s="60" t="s">
        <v>18</v>
      </c>
      <c r="L42" s="338" t="str">
        <f>K6</f>
        <v>Rekonstrukce objektu Tyršova 423_14, Trmice</v>
      </c>
      <c r="M42" s="339"/>
      <c r="N42" s="339"/>
      <c r="O42" s="339"/>
      <c r="P42" s="339"/>
      <c r="Q42" s="339"/>
      <c r="R42" s="339"/>
      <c r="S42" s="339"/>
      <c r="T42" s="339"/>
      <c r="U42" s="339"/>
      <c r="V42" s="339"/>
      <c r="W42" s="339"/>
      <c r="X42" s="339"/>
      <c r="Y42" s="339"/>
      <c r="Z42" s="339"/>
      <c r="AA42" s="339"/>
      <c r="AB42" s="339"/>
      <c r="AC42" s="339"/>
      <c r="AD42" s="339"/>
      <c r="AE42" s="339"/>
      <c r="AF42" s="339"/>
      <c r="AG42" s="339"/>
      <c r="AH42" s="339"/>
      <c r="AI42" s="339"/>
      <c r="AJ42" s="339"/>
      <c r="AK42" s="339"/>
      <c r="AL42" s="339"/>
      <c r="AM42" s="339"/>
      <c r="AN42" s="339"/>
      <c r="AO42" s="339"/>
      <c r="AR42" s="59"/>
    </row>
    <row r="43" spans="2:56" s="1" customFormat="1" ht="6.9" customHeight="1">
      <c r="B43" s="40"/>
      <c r="AR43" s="40"/>
    </row>
    <row r="44" spans="2:56" s="1" customFormat="1">
      <c r="B44" s="40"/>
      <c r="C44" s="36" t="s">
        <v>25</v>
      </c>
      <c r="L44" s="61" t="str">
        <f>IF(K8="","",K8)</f>
        <v xml:space="preserve"> </v>
      </c>
      <c r="AI44" s="36" t="s">
        <v>27</v>
      </c>
      <c r="AM44" s="340" t="str">
        <f>IF(AN8= "","",AN8)</f>
        <v>7. 11. 2014</v>
      </c>
      <c r="AN44" s="340"/>
      <c r="AR44" s="40"/>
    </row>
    <row r="45" spans="2:56" s="1" customFormat="1" ht="6.9" customHeight="1">
      <c r="B45" s="40"/>
      <c r="AR45" s="40"/>
    </row>
    <row r="46" spans="2:56" s="1" customFormat="1">
      <c r="B46" s="40"/>
      <c r="C46" s="36" t="s">
        <v>31</v>
      </c>
      <c r="L46" s="3" t="str">
        <f>IF(E11= "","",E11)</f>
        <v>Městský úřad Trmice</v>
      </c>
      <c r="AI46" s="36" t="s">
        <v>38</v>
      </c>
      <c r="AM46" s="329" t="str">
        <f>IF(E17="","",E17)</f>
        <v>SPECTA, s.r.o.</v>
      </c>
      <c r="AN46" s="329"/>
      <c r="AO46" s="329"/>
      <c r="AP46" s="329"/>
      <c r="AR46" s="40"/>
      <c r="AS46" s="321" t="s">
        <v>59</v>
      </c>
      <c r="AT46" s="322"/>
      <c r="AU46" s="63"/>
      <c r="AV46" s="63"/>
      <c r="AW46" s="63"/>
      <c r="AX46" s="63"/>
      <c r="AY46" s="63"/>
      <c r="AZ46" s="63"/>
      <c r="BA46" s="63"/>
      <c r="BB46" s="63"/>
      <c r="BC46" s="63"/>
      <c r="BD46" s="64"/>
    </row>
    <row r="47" spans="2:56" s="1" customFormat="1">
      <c r="B47" s="40"/>
      <c r="C47" s="36" t="s">
        <v>37</v>
      </c>
      <c r="L47" s="3" t="str">
        <f>IF(E14= "Vyplň údaj","",E14)</f>
        <v>SIM stavby spol. s r.o.</v>
      </c>
      <c r="AR47" s="40"/>
      <c r="AS47" s="323"/>
      <c r="AT47" s="324"/>
      <c r="BD47" s="65"/>
    </row>
    <row r="48" spans="2:56" s="1" customFormat="1" ht="10.75" customHeight="1">
      <c r="B48" s="40"/>
      <c r="AR48" s="40"/>
      <c r="AS48" s="323"/>
      <c r="AT48" s="324"/>
      <c r="BD48" s="65"/>
    </row>
    <row r="49" spans="1:91" s="1" customFormat="1" ht="29.25" customHeight="1">
      <c r="B49" s="40"/>
      <c r="C49" s="337" t="s">
        <v>60</v>
      </c>
      <c r="D49" s="331"/>
      <c r="E49" s="331"/>
      <c r="F49" s="331"/>
      <c r="G49" s="331"/>
      <c r="H49" s="66"/>
      <c r="I49" s="330" t="s">
        <v>61</v>
      </c>
      <c r="J49" s="331"/>
      <c r="K49" s="331"/>
      <c r="L49" s="331"/>
      <c r="M49" s="331"/>
      <c r="N49" s="331"/>
      <c r="O49" s="331"/>
      <c r="P49" s="331"/>
      <c r="Q49" s="331"/>
      <c r="R49" s="331"/>
      <c r="S49" s="331"/>
      <c r="T49" s="331"/>
      <c r="U49" s="331"/>
      <c r="V49" s="331"/>
      <c r="W49" s="331"/>
      <c r="X49" s="331"/>
      <c r="Y49" s="331"/>
      <c r="Z49" s="331"/>
      <c r="AA49" s="331"/>
      <c r="AB49" s="331"/>
      <c r="AC49" s="331"/>
      <c r="AD49" s="331"/>
      <c r="AE49" s="331"/>
      <c r="AF49" s="331"/>
      <c r="AG49" s="341" t="s">
        <v>62</v>
      </c>
      <c r="AH49" s="331"/>
      <c r="AI49" s="331"/>
      <c r="AJ49" s="331"/>
      <c r="AK49" s="331"/>
      <c r="AL49" s="331"/>
      <c r="AM49" s="331"/>
      <c r="AN49" s="330" t="s">
        <v>63</v>
      </c>
      <c r="AO49" s="331"/>
      <c r="AP49" s="331"/>
      <c r="AQ49" s="67" t="s">
        <v>64</v>
      </c>
      <c r="AR49" s="40"/>
      <c r="AS49" s="68" t="s">
        <v>65</v>
      </c>
      <c r="AT49" s="69" t="s">
        <v>66</v>
      </c>
      <c r="AU49" s="69" t="s">
        <v>67</v>
      </c>
      <c r="AV49" s="69" t="s">
        <v>68</v>
      </c>
      <c r="AW49" s="69" t="s">
        <v>69</v>
      </c>
      <c r="AX49" s="69" t="s">
        <v>70</v>
      </c>
      <c r="AY49" s="69" t="s">
        <v>71</v>
      </c>
      <c r="AZ49" s="69" t="s">
        <v>72</v>
      </c>
      <c r="BA49" s="69" t="s">
        <v>73</v>
      </c>
      <c r="BB49" s="69" t="s">
        <v>74</v>
      </c>
      <c r="BC49" s="69" t="s">
        <v>75</v>
      </c>
      <c r="BD49" s="70" t="s">
        <v>76</v>
      </c>
    </row>
    <row r="50" spans="1:91" s="1" customFormat="1" ht="10.75" customHeight="1">
      <c r="B50" s="40"/>
      <c r="AR50" s="40"/>
      <c r="AS50" s="71"/>
      <c r="AT50" s="63"/>
      <c r="AU50" s="63"/>
      <c r="AV50" s="63"/>
      <c r="AW50" s="63"/>
      <c r="AX50" s="63"/>
      <c r="AY50" s="63"/>
      <c r="AZ50" s="63"/>
      <c r="BA50" s="63"/>
      <c r="BB50" s="63"/>
      <c r="BC50" s="63"/>
      <c r="BD50" s="64"/>
    </row>
    <row r="51" spans="1:91" s="4" customFormat="1" ht="32.4" customHeight="1">
      <c r="B51" s="59"/>
      <c r="C51" s="72" t="s">
        <v>77</v>
      </c>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333">
        <f>ROUND(AG52+AG56,2)</f>
        <v>2732997.33</v>
      </c>
      <c r="AH51" s="333"/>
      <c r="AI51" s="333"/>
      <c r="AJ51" s="333"/>
      <c r="AK51" s="333"/>
      <c r="AL51" s="333"/>
      <c r="AM51" s="333"/>
      <c r="AN51" s="334">
        <f t="shared" ref="AN51:AN56" si="0">SUM(AG51,AT51)</f>
        <v>3142946.93</v>
      </c>
      <c r="AO51" s="334"/>
      <c r="AP51" s="334"/>
      <c r="AQ51" s="75" t="s">
        <v>22</v>
      </c>
      <c r="AR51" s="59"/>
      <c r="AS51" s="76">
        <f>ROUND(AS52+AS56,2)</f>
        <v>0</v>
      </c>
      <c r="AT51" s="77">
        <f t="shared" ref="AT51:AT56" si="1">ROUND(SUM(AV51:AW51),2)</f>
        <v>409949.6</v>
      </c>
      <c r="AU51" s="78">
        <f>ROUND(AU52+AU56,5)</f>
        <v>0</v>
      </c>
      <c r="AV51" s="77">
        <f>ROUND(AZ51*L26,2)</f>
        <v>0</v>
      </c>
      <c r="AW51" s="77">
        <f>ROUND(BA51*L27,2)</f>
        <v>409949.6</v>
      </c>
      <c r="AX51" s="77">
        <f>ROUND(BB51*L26,2)</f>
        <v>0</v>
      </c>
      <c r="AY51" s="77">
        <f>ROUND(BC51*L27,2)</f>
        <v>0</v>
      </c>
      <c r="AZ51" s="77">
        <f>ROUND(AZ52+AZ56,2)</f>
        <v>0</v>
      </c>
      <c r="BA51" s="77">
        <f>ROUND(BA52+BA56,2)</f>
        <v>2732997.33</v>
      </c>
      <c r="BB51" s="77">
        <f>ROUND(BB52+BB56,2)</f>
        <v>0</v>
      </c>
      <c r="BC51" s="77">
        <f>ROUND(BC52+BC56,2)</f>
        <v>0</v>
      </c>
      <c r="BD51" s="79">
        <f>ROUND(BD52+BD56,2)</f>
        <v>0</v>
      </c>
      <c r="BS51" s="60" t="s">
        <v>78</v>
      </c>
      <c r="BT51" s="60" t="s">
        <v>79</v>
      </c>
      <c r="BU51" s="80" t="s">
        <v>80</v>
      </c>
      <c r="BV51" s="60" t="s">
        <v>81</v>
      </c>
      <c r="BW51" s="60" t="s">
        <v>7</v>
      </c>
      <c r="BX51" s="60" t="s">
        <v>82</v>
      </c>
      <c r="CL51" s="60" t="s">
        <v>22</v>
      </c>
    </row>
    <row r="52" spans="1:91" s="5" customFormat="1" ht="31.5" customHeight="1">
      <c r="B52" s="81"/>
      <c r="C52" s="82"/>
      <c r="D52" s="336" t="s">
        <v>24</v>
      </c>
      <c r="E52" s="336"/>
      <c r="F52" s="336"/>
      <c r="G52" s="336"/>
      <c r="H52" s="336"/>
      <c r="I52" s="83"/>
      <c r="J52" s="336" t="s">
        <v>19</v>
      </c>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2">
        <f>ROUND(SUM(AG53:AG55),2)</f>
        <v>1570000.35</v>
      </c>
      <c r="AH52" s="328"/>
      <c r="AI52" s="328"/>
      <c r="AJ52" s="328"/>
      <c r="AK52" s="328"/>
      <c r="AL52" s="328"/>
      <c r="AM52" s="328"/>
      <c r="AN52" s="327">
        <f t="shared" si="0"/>
        <v>1805500.4000000001</v>
      </c>
      <c r="AO52" s="328"/>
      <c r="AP52" s="328"/>
      <c r="AQ52" s="84" t="s">
        <v>83</v>
      </c>
      <c r="AR52" s="81"/>
      <c r="AS52" s="85">
        <f>ROUND(SUM(AS53:AS55),2)</f>
        <v>0</v>
      </c>
      <c r="AT52" s="86">
        <f t="shared" si="1"/>
        <v>235500.05</v>
      </c>
      <c r="AU52" s="87">
        <f>ROUND(SUM(AU53:AU55),5)</f>
        <v>0</v>
      </c>
      <c r="AV52" s="86">
        <f>ROUND(AZ52*L26,2)</f>
        <v>0</v>
      </c>
      <c r="AW52" s="86">
        <f>ROUND(BA52*L27,2)</f>
        <v>235500.05</v>
      </c>
      <c r="AX52" s="86">
        <f>ROUND(BB52*L26,2)</f>
        <v>0</v>
      </c>
      <c r="AY52" s="86">
        <f>ROUND(BC52*L27,2)</f>
        <v>0</v>
      </c>
      <c r="AZ52" s="86">
        <f>ROUND(SUM(AZ53:AZ55),2)</f>
        <v>0</v>
      </c>
      <c r="BA52" s="86">
        <f>ROUND(SUM(BA53:BA55),2)</f>
        <v>1570000.35</v>
      </c>
      <c r="BB52" s="86">
        <f>ROUND(SUM(BB53:BB55),2)</f>
        <v>0</v>
      </c>
      <c r="BC52" s="86">
        <f>ROUND(SUM(BC53:BC55),2)</f>
        <v>0</v>
      </c>
      <c r="BD52" s="88">
        <f>ROUND(SUM(BD53:BD55),2)</f>
        <v>0</v>
      </c>
      <c r="BS52" s="89" t="s">
        <v>78</v>
      </c>
      <c r="BT52" s="89" t="s">
        <v>24</v>
      </c>
      <c r="BU52" s="89" t="s">
        <v>80</v>
      </c>
      <c r="BV52" s="89" t="s">
        <v>81</v>
      </c>
      <c r="BW52" s="89" t="s">
        <v>84</v>
      </c>
      <c r="BX52" s="89" t="s">
        <v>7</v>
      </c>
      <c r="CL52" s="89" t="s">
        <v>22</v>
      </c>
      <c r="CM52" s="89" t="s">
        <v>24</v>
      </c>
    </row>
    <row r="53" spans="1:91" s="6" customFormat="1" ht="16.5" customHeight="1">
      <c r="A53" s="90" t="s">
        <v>85</v>
      </c>
      <c r="B53" s="91"/>
      <c r="C53" s="9"/>
      <c r="D53" s="9"/>
      <c r="E53" s="342" t="s">
        <v>86</v>
      </c>
      <c r="F53" s="342"/>
      <c r="G53" s="342"/>
      <c r="H53" s="342"/>
      <c r="I53" s="342"/>
      <c r="J53" s="9"/>
      <c r="K53" s="342" t="s">
        <v>87</v>
      </c>
      <c r="L53" s="342"/>
      <c r="M53" s="342"/>
      <c r="N53" s="342"/>
      <c r="O53" s="342"/>
      <c r="P53" s="342"/>
      <c r="Q53" s="342"/>
      <c r="R53" s="342"/>
      <c r="S53" s="342"/>
      <c r="T53" s="342"/>
      <c r="U53" s="342"/>
      <c r="V53" s="342"/>
      <c r="W53" s="342"/>
      <c r="X53" s="342"/>
      <c r="Y53" s="342"/>
      <c r="Z53" s="342"/>
      <c r="AA53" s="342"/>
      <c r="AB53" s="342"/>
      <c r="AC53" s="342"/>
      <c r="AD53" s="342"/>
      <c r="AE53" s="342"/>
      <c r="AF53" s="342"/>
      <c r="AG53" s="325">
        <f>'D.1.1 - Architektonicko-s...'!J29</f>
        <v>535726.55000000005</v>
      </c>
      <c r="AH53" s="326"/>
      <c r="AI53" s="326"/>
      <c r="AJ53" s="326"/>
      <c r="AK53" s="326"/>
      <c r="AL53" s="326"/>
      <c r="AM53" s="326"/>
      <c r="AN53" s="325">
        <f t="shared" si="0"/>
        <v>616085.53</v>
      </c>
      <c r="AO53" s="326"/>
      <c r="AP53" s="326"/>
      <c r="AQ53" s="92" t="s">
        <v>88</v>
      </c>
      <c r="AR53" s="91"/>
      <c r="AS53" s="93">
        <v>0</v>
      </c>
      <c r="AT53" s="94">
        <f t="shared" si="1"/>
        <v>80358.98</v>
      </c>
      <c r="AU53" s="95">
        <f>'D.1.1 - Architektonicko-s...'!P89</f>
        <v>0</v>
      </c>
      <c r="AV53" s="94">
        <f>'D.1.1 - Architektonicko-s...'!J32</f>
        <v>0</v>
      </c>
      <c r="AW53" s="94">
        <f>'D.1.1 - Architektonicko-s...'!J33</f>
        <v>80358.98</v>
      </c>
      <c r="AX53" s="94">
        <f>'D.1.1 - Architektonicko-s...'!J34</f>
        <v>0</v>
      </c>
      <c r="AY53" s="94">
        <f>'D.1.1 - Architektonicko-s...'!J35</f>
        <v>0</v>
      </c>
      <c r="AZ53" s="94">
        <f>'D.1.1 - Architektonicko-s...'!F32</f>
        <v>0</v>
      </c>
      <c r="BA53" s="94">
        <f>'D.1.1 - Architektonicko-s...'!F33</f>
        <v>535726.55000000005</v>
      </c>
      <c r="BB53" s="94">
        <f>'D.1.1 - Architektonicko-s...'!F34</f>
        <v>0</v>
      </c>
      <c r="BC53" s="94">
        <f>'D.1.1 - Architektonicko-s...'!F35</f>
        <v>0</v>
      </c>
      <c r="BD53" s="96">
        <f>'D.1.1 - Architektonicko-s...'!F36</f>
        <v>0</v>
      </c>
      <c r="BT53" s="97" t="s">
        <v>89</v>
      </c>
      <c r="BV53" s="97" t="s">
        <v>81</v>
      </c>
      <c r="BW53" s="97" t="s">
        <v>90</v>
      </c>
      <c r="BX53" s="97" t="s">
        <v>84</v>
      </c>
      <c r="CL53" s="97" t="s">
        <v>22</v>
      </c>
    </row>
    <row r="54" spans="1:91" s="6" customFormat="1" ht="16.5" customHeight="1">
      <c r="A54" s="90" t="s">
        <v>85</v>
      </c>
      <c r="B54" s="91"/>
      <c r="C54" s="9"/>
      <c r="D54" s="9"/>
      <c r="E54" s="342" t="s">
        <v>91</v>
      </c>
      <c r="F54" s="342"/>
      <c r="G54" s="342"/>
      <c r="H54" s="342"/>
      <c r="I54" s="342"/>
      <c r="J54" s="9"/>
      <c r="K54" s="342" t="s">
        <v>92</v>
      </c>
      <c r="L54" s="342"/>
      <c r="M54" s="342"/>
      <c r="N54" s="342"/>
      <c r="O54" s="342"/>
      <c r="P54" s="342"/>
      <c r="Q54" s="342"/>
      <c r="R54" s="342"/>
      <c r="S54" s="342"/>
      <c r="T54" s="342"/>
      <c r="U54" s="342"/>
      <c r="V54" s="342"/>
      <c r="W54" s="342"/>
      <c r="X54" s="342"/>
      <c r="Y54" s="342"/>
      <c r="Z54" s="342"/>
      <c r="AA54" s="342"/>
      <c r="AB54" s="342"/>
      <c r="AC54" s="342"/>
      <c r="AD54" s="342"/>
      <c r="AE54" s="342"/>
      <c r="AF54" s="342"/>
      <c r="AG54" s="325">
        <f>'D.1.4.1 - Zařízení pro vy...'!J29</f>
        <v>1023555.8</v>
      </c>
      <c r="AH54" s="326"/>
      <c r="AI54" s="326"/>
      <c r="AJ54" s="326"/>
      <c r="AK54" s="326"/>
      <c r="AL54" s="326"/>
      <c r="AM54" s="326"/>
      <c r="AN54" s="325">
        <f t="shared" si="0"/>
        <v>1177089.17</v>
      </c>
      <c r="AO54" s="326"/>
      <c r="AP54" s="326"/>
      <c r="AQ54" s="92" t="s">
        <v>88</v>
      </c>
      <c r="AR54" s="91"/>
      <c r="AS54" s="93">
        <v>0</v>
      </c>
      <c r="AT54" s="94">
        <f t="shared" si="1"/>
        <v>153533.37</v>
      </c>
      <c r="AU54" s="95">
        <f>'D.1.4.1 - Zařízení pro vy...'!P88</f>
        <v>0</v>
      </c>
      <c r="AV54" s="94">
        <f>'D.1.4.1 - Zařízení pro vy...'!J32</f>
        <v>0</v>
      </c>
      <c r="AW54" s="94">
        <f>'D.1.4.1 - Zařízení pro vy...'!J33</f>
        <v>153533.37</v>
      </c>
      <c r="AX54" s="94">
        <f>'D.1.4.1 - Zařízení pro vy...'!J34</f>
        <v>0</v>
      </c>
      <c r="AY54" s="94">
        <f>'D.1.4.1 - Zařízení pro vy...'!J35</f>
        <v>0</v>
      </c>
      <c r="AZ54" s="94">
        <f>'D.1.4.1 - Zařízení pro vy...'!F32</f>
        <v>0</v>
      </c>
      <c r="BA54" s="94">
        <f>'D.1.4.1 - Zařízení pro vy...'!F33</f>
        <v>1023555.8</v>
      </c>
      <c r="BB54" s="94">
        <f>'D.1.4.1 - Zařízení pro vy...'!F34</f>
        <v>0</v>
      </c>
      <c r="BC54" s="94">
        <f>'D.1.4.1 - Zařízení pro vy...'!F35</f>
        <v>0</v>
      </c>
      <c r="BD54" s="96">
        <f>'D.1.4.1 - Zařízení pro vy...'!F36</f>
        <v>0</v>
      </c>
      <c r="BT54" s="97" t="s">
        <v>89</v>
      </c>
      <c r="BV54" s="97" t="s">
        <v>81</v>
      </c>
      <c r="BW54" s="97" t="s">
        <v>93</v>
      </c>
      <c r="BX54" s="97" t="s">
        <v>84</v>
      </c>
      <c r="CL54" s="97" t="s">
        <v>22</v>
      </c>
    </row>
    <row r="55" spans="1:91" s="6" customFormat="1" ht="28.5" customHeight="1">
      <c r="A55" s="90" t="s">
        <v>85</v>
      </c>
      <c r="B55" s="91"/>
      <c r="C55" s="9"/>
      <c r="D55" s="9"/>
      <c r="E55" s="342" t="s">
        <v>94</v>
      </c>
      <c r="F55" s="342"/>
      <c r="G55" s="342"/>
      <c r="H55" s="342"/>
      <c r="I55" s="342"/>
      <c r="J55" s="9"/>
      <c r="K55" s="342" t="s">
        <v>95</v>
      </c>
      <c r="L55" s="342"/>
      <c r="M55" s="342"/>
      <c r="N55" s="342"/>
      <c r="O55" s="342"/>
      <c r="P55" s="342"/>
      <c r="Q55" s="342"/>
      <c r="R55" s="342"/>
      <c r="S55" s="342"/>
      <c r="T55" s="342"/>
      <c r="U55" s="342"/>
      <c r="V55" s="342"/>
      <c r="W55" s="342"/>
      <c r="X55" s="342"/>
      <c r="Y55" s="342"/>
      <c r="Z55" s="342"/>
      <c r="AA55" s="342"/>
      <c r="AB55" s="342"/>
      <c r="AC55" s="342"/>
      <c r="AD55" s="342"/>
      <c r="AE55" s="342"/>
      <c r="AF55" s="342"/>
      <c r="AG55" s="325">
        <f>'D.1.4.4 - Zařízení silnop...'!J29</f>
        <v>10718</v>
      </c>
      <c r="AH55" s="326"/>
      <c r="AI55" s="326"/>
      <c r="AJ55" s="326"/>
      <c r="AK55" s="326"/>
      <c r="AL55" s="326"/>
      <c r="AM55" s="326"/>
      <c r="AN55" s="325">
        <f t="shared" si="0"/>
        <v>12325.7</v>
      </c>
      <c r="AO55" s="326"/>
      <c r="AP55" s="326"/>
      <c r="AQ55" s="92" t="s">
        <v>88</v>
      </c>
      <c r="AR55" s="91"/>
      <c r="AS55" s="93">
        <v>0</v>
      </c>
      <c r="AT55" s="94">
        <f t="shared" si="1"/>
        <v>1607.7</v>
      </c>
      <c r="AU55" s="95">
        <f>'D.1.4.4 - Zařízení silnop...'!P84</f>
        <v>0</v>
      </c>
      <c r="AV55" s="94">
        <f>'D.1.4.4 - Zařízení silnop...'!J32</f>
        <v>0</v>
      </c>
      <c r="AW55" s="94">
        <f>'D.1.4.4 - Zařízení silnop...'!J33</f>
        <v>1607.7</v>
      </c>
      <c r="AX55" s="94">
        <f>'D.1.4.4 - Zařízení silnop...'!J34</f>
        <v>0</v>
      </c>
      <c r="AY55" s="94">
        <f>'D.1.4.4 - Zařízení silnop...'!J35</f>
        <v>0</v>
      </c>
      <c r="AZ55" s="94">
        <f>'D.1.4.4 - Zařízení silnop...'!F32</f>
        <v>0</v>
      </c>
      <c r="BA55" s="94">
        <f>'D.1.4.4 - Zařízení silnop...'!F33</f>
        <v>10718</v>
      </c>
      <c r="BB55" s="94">
        <f>'D.1.4.4 - Zařízení silnop...'!F34</f>
        <v>0</v>
      </c>
      <c r="BC55" s="94">
        <f>'D.1.4.4 - Zařízení silnop...'!F35</f>
        <v>0</v>
      </c>
      <c r="BD55" s="96">
        <f>'D.1.4.4 - Zařízení silnop...'!F36</f>
        <v>0</v>
      </c>
      <c r="BT55" s="97" t="s">
        <v>89</v>
      </c>
      <c r="BV55" s="97" t="s">
        <v>81</v>
      </c>
      <c r="BW55" s="97" t="s">
        <v>96</v>
      </c>
      <c r="BX55" s="97" t="s">
        <v>84</v>
      </c>
      <c r="CL55" s="97" t="s">
        <v>22</v>
      </c>
    </row>
    <row r="56" spans="1:91" s="5" customFormat="1" ht="31.5" customHeight="1">
      <c r="A56" s="90" t="s">
        <v>85</v>
      </c>
      <c r="B56" s="81"/>
      <c r="C56" s="82"/>
      <c r="D56" s="336" t="s">
        <v>89</v>
      </c>
      <c r="E56" s="336"/>
      <c r="F56" s="336"/>
      <c r="G56" s="336"/>
      <c r="H56" s="336"/>
      <c r="I56" s="83"/>
      <c r="J56" s="336" t="s">
        <v>97</v>
      </c>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27">
        <f>'2 - Zateplení objektu + v...'!J27</f>
        <v>1162996.98</v>
      </c>
      <c r="AH56" s="328"/>
      <c r="AI56" s="328"/>
      <c r="AJ56" s="328"/>
      <c r="AK56" s="328"/>
      <c r="AL56" s="328"/>
      <c r="AM56" s="328"/>
      <c r="AN56" s="327">
        <f t="shared" si="0"/>
        <v>1337446.53</v>
      </c>
      <c r="AO56" s="328"/>
      <c r="AP56" s="328"/>
      <c r="AQ56" s="84" t="s">
        <v>83</v>
      </c>
      <c r="AR56" s="81"/>
      <c r="AS56" s="98">
        <v>0</v>
      </c>
      <c r="AT56" s="99">
        <f t="shared" si="1"/>
        <v>174449.55</v>
      </c>
      <c r="AU56" s="100">
        <f>'2 - Zateplení objektu + v...'!P84</f>
        <v>0</v>
      </c>
      <c r="AV56" s="99">
        <f>'2 - Zateplení objektu + v...'!J30</f>
        <v>0</v>
      </c>
      <c r="AW56" s="99">
        <f>'2 - Zateplení objektu + v...'!J31</f>
        <v>174449.55</v>
      </c>
      <c r="AX56" s="99">
        <f>'2 - Zateplení objektu + v...'!J32</f>
        <v>0</v>
      </c>
      <c r="AY56" s="99">
        <f>'2 - Zateplení objektu + v...'!J33</f>
        <v>0</v>
      </c>
      <c r="AZ56" s="99">
        <f>'2 - Zateplení objektu + v...'!F30</f>
        <v>0</v>
      </c>
      <c r="BA56" s="99">
        <f>'2 - Zateplení objektu + v...'!F31</f>
        <v>1162996.98</v>
      </c>
      <c r="BB56" s="99">
        <f>'2 - Zateplení objektu + v...'!F32</f>
        <v>0</v>
      </c>
      <c r="BC56" s="99">
        <f>'2 - Zateplení objektu + v...'!F33</f>
        <v>0</v>
      </c>
      <c r="BD56" s="101">
        <f>'2 - Zateplení objektu + v...'!F34</f>
        <v>0</v>
      </c>
      <c r="BT56" s="89" t="s">
        <v>24</v>
      </c>
      <c r="BV56" s="89" t="s">
        <v>81</v>
      </c>
      <c r="BW56" s="89" t="s">
        <v>98</v>
      </c>
      <c r="BX56" s="89" t="s">
        <v>7</v>
      </c>
      <c r="CL56" s="89" t="s">
        <v>22</v>
      </c>
      <c r="CM56" s="89" t="s">
        <v>24</v>
      </c>
    </row>
    <row r="57" spans="1:91" s="1" customFormat="1" ht="30" customHeight="1">
      <c r="B57" s="40"/>
      <c r="AR57" s="40"/>
    </row>
    <row r="58" spans="1:91" s="1" customFormat="1" ht="6.9" customHeight="1">
      <c r="B58" s="53"/>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40"/>
    </row>
  </sheetData>
  <sheetProtection algorithmName="SHA-512" hashValue="YqjFoUKaQ3ncYmp44Yg0qFTBG6lFWTzfzQbaiF6XH78c/SEL9OIEcewrKrUAFvTcq7R90jhCFt6wyswB2TQLKg==" saltValue="tZP153uurB4iDw83n2o+2Qy3i4uIlapmByqXDrTJ+exbP7RD3qQ9couNRsvs7mjKDTkguaVO4WP2p9LJI5TOqQ==" spinCount="100000" sheet="1" objects="1" scenarios="1" formatColumns="0" formatRows="0"/>
  <mergeCells count="57">
    <mergeCell ref="E55:I55"/>
    <mergeCell ref="K55:AF55"/>
    <mergeCell ref="D56:H56"/>
    <mergeCell ref="J56:AF56"/>
    <mergeCell ref="D52:H52"/>
    <mergeCell ref="E53:I53"/>
    <mergeCell ref="K53:AF53"/>
    <mergeCell ref="E54:I54"/>
    <mergeCell ref="K54:AF54"/>
    <mergeCell ref="C49:G49"/>
    <mergeCell ref="L42:AO42"/>
    <mergeCell ref="AM44:AN44"/>
    <mergeCell ref="I49:AF49"/>
    <mergeCell ref="AG49:AM49"/>
    <mergeCell ref="L30:O30"/>
    <mergeCell ref="AK30:AO30"/>
    <mergeCell ref="K6:AO6"/>
    <mergeCell ref="J52:AF52"/>
    <mergeCell ref="W29:AE29"/>
    <mergeCell ref="AK29:AO29"/>
    <mergeCell ref="L26:O26"/>
    <mergeCell ref="W26:AE26"/>
    <mergeCell ref="AK26:AO26"/>
    <mergeCell ref="L27:O27"/>
    <mergeCell ref="W27:AE27"/>
    <mergeCell ref="AK27:AO27"/>
    <mergeCell ref="AN54:AP54"/>
    <mergeCell ref="AG54:AM54"/>
    <mergeCell ref="AN55:AP55"/>
    <mergeCell ref="AG55:AM55"/>
    <mergeCell ref="AN56:AP56"/>
    <mergeCell ref="AG56:AM56"/>
    <mergeCell ref="AS46:AT48"/>
    <mergeCell ref="AN53:AP53"/>
    <mergeCell ref="AN52:AP52"/>
    <mergeCell ref="AM46:AP46"/>
    <mergeCell ref="AN49:AP49"/>
    <mergeCell ref="AG52:AM52"/>
    <mergeCell ref="AG53:AM53"/>
    <mergeCell ref="AG51:AM51"/>
    <mergeCell ref="AN51:AP51"/>
    <mergeCell ref="BE5:BE32"/>
    <mergeCell ref="W30:AE30"/>
    <mergeCell ref="X32:AB32"/>
    <mergeCell ref="AK32:AO32"/>
    <mergeCell ref="AR2:BE2"/>
    <mergeCell ref="K5:AO5"/>
    <mergeCell ref="W28:AE28"/>
    <mergeCell ref="AK28:AO28"/>
    <mergeCell ref="L29:O29"/>
    <mergeCell ref="L28:O28"/>
    <mergeCell ref="E14:AJ14"/>
    <mergeCell ref="E20:AN20"/>
    <mergeCell ref="AK23:AO23"/>
    <mergeCell ref="L25:O25"/>
    <mergeCell ref="W25:AE25"/>
    <mergeCell ref="AK25:AO25"/>
  </mergeCells>
  <hyperlinks>
    <hyperlink ref="K1:S1" location="C2" display="1) Rekapitulace stavby" xr:uid="{00000000-0004-0000-0000-000000000000}"/>
    <hyperlink ref="W1:AI1" location="C51" display="2) Rekapitulace objektů stavby a soupisů prací" xr:uid="{00000000-0004-0000-0000-000001000000}"/>
    <hyperlink ref="A53" location="'D.1.1 - Architektonicko-s...'!C2" display="/" xr:uid="{00000000-0004-0000-0000-000002000000}"/>
    <hyperlink ref="A54" location="'D.1.4.1 - Zařízení pro vy...'!C2" display="/" xr:uid="{00000000-0004-0000-0000-000003000000}"/>
    <hyperlink ref="A55" location="'D.1.4.4 - Zařízení silnop...'!C2" display="/" xr:uid="{00000000-0004-0000-0000-000004000000}"/>
    <hyperlink ref="A56" location="'2 - Zateplení objektu + v...'!C2" display="/" xr:uid="{00000000-0004-0000-0000-000005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R418"/>
  <sheetViews>
    <sheetView showGridLines="0" workbookViewId="0">
      <pane ySplit="1" topLeftCell="A412" activePane="bottomLeft" state="frozen"/>
      <selection pane="bottomLeft" activeCell="F408" sqref="F408"/>
    </sheetView>
  </sheetViews>
  <sheetFormatPr defaultRowHeight="12"/>
  <cols>
    <col min="1" max="1" width="8.25" customWidth="1"/>
    <col min="2" max="2" width="1.75" customWidth="1"/>
    <col min="3" max="3" width="4.125" customWidth="1"/>
    <col min="4" max="4" width="4.25" customWidth="1"/>
    <col min="5" max="5" width="17.125" customWidth="1"/>
    <col min="6" max="6" width="75" customWidth="1"/>
    <col min="7" max="7" width="8.75" customWidth="1"/>
    <col min="8" max="8" width="11.125" customWidth="1"/>
    <col min="9" max="9" width="12.75" style="102" customWidth="1"/>
    <col min="10" max="10" width="23.375" customWidth="1"/>
    <col min="11" max="11" width="15.375" customWidth="1"/>
    <col min="13" max="18" width="9.25" hidden="1"/>
    <col min="19" max="19" width="8.125" hidden="1" customWidth="1"/>
    <col min="20" max="20" width="29.75" hidden="1" customWidth="1"/>
    <col min="21" max="21" width="16.25" hidden="1" customWidth="1"/>
    <col min="22" max="22" width="12.25" customWidth="1"/>
    <col min="23" max="23" width="16.25" customWidth="1"/>
    <col min="24" max="24" width="12.25" customWidth="1"/>
    <col min="25" max="25" width="15" customWidth="1"/>
    <col min="26" max="26" width="11" customWidth="1"/>
    <col min="27" max="27" width="15" customWidth="1"/>
    <col min="28" max="28" width="16.25" customWidth="1"/>
    <col min="29" max="29" width="11" customWidth="1"/>
    <col min="30" max="30" width="15" customWidth="1"/>
    <col min="31" max="31" width="16.25" customWidth="1"/>
    <col min="44" max="65" width="9.25" hidden="1"/>
  </cols>
  <sheetData>
    <row r="1" spans="1:70" ht="21.75" customHeight="1">
      <c r="A1" s="22"/>
      <c r="B1" s="18"/>
      <c r="C1" s="18"/>
      <c r="D1" s="19" t="s">
        <v>1</v>
      </c>
      <c r="E1" s="18"/>
      <c r="F1" s="103" t="s">
        <v>99</v>
      </c>
      <c r="G1" s="344" t="s">
        <v>100</v>
      </c>
      <c r="H1" s="344"/>
      <c r="I1" s="104"/>
      <c r="J1" s="103" t="s">
        <v>101</v>
      </c>
      <c r="K1" s="19" t="s">
        <v>102</v>
      </c>
      <c r="L1" s="103" t="s">
        <v>103</v>
      </c>
      <c r="M1" s="103"/>
      <c r="N1" s="103"/>
      <c r="O1" s="103"/>
      <c r="P1" s="103"/>
      <c r="Q1" s="103"/>
      <c r="R1" s="103"/>
      <c r="S1" s="103"/>
      <c r="T1" s="10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1:70" ht="36.9" customHeight="1">
      <c r="L2" s="312"/>
      <c r="M2" s="312"/>
      <c r="N2" s="312"/>
      <c r="O2" s="312"/>
      <c r="P2" s="312"/>
      <c r="Q2" s="312"/>
      <c r="R2" s="312"/>
      <c r="S2" s="312"/>
      <c r="T2" s="312"/>
      <c r="U2" s="312"/>
      <c r="V2" s="312"/>
      <c r="AT2" s="24" t="s">
        <v>90</v>
      </c>
    </row>
    <row r="3" spans="1:70" ht="6.9" customHeight="1">
      <c r="B3" s="25"/>
      <c r="C3" s="26"/>
      <c r="D3" s="26"/>
      <c r="E3" s="26"/>
      <c r="F3" s="26"/>
      <c r="G3" s="26"/>
      <c r="H3" s="26"/>
      <c r="I3" s="105"/>
      <c r="J3" s="26"/>
      <c r="K3" s="27"/>
      <c r="AT3" s="24" t="s">
        <v>24</v>
      </c>
    </row>
    <row r="4" spans="1:70" ht="36.9" customHeight="1">
      <c r="B4" s="28"/>
      <c r="D4" s="29" t="s">
        <v>104</v>
      </c>
      <c r="K4" s="30"/>
      <c r="M4" s="31" t="s">
        <v>12</v>
      </c>
      <c r="AT4" s="24" t="s">
        <v>6</v>
      </c>
    </row>
    <row r="5" spans="1:70" ht="6.9" customHeight="1">
      <c r="B5" s="28"/>
      <c r="K5" s="30"/>
    </row>
    <row r="6" spans="1:70">
      <c r="B6" s="28"/>
      <c r="D6" s="36" t="s">
        <v>18</v>
      </c>
      <c r="K6" s="30"/>
    </row>
    <row r="7" spans="1:70" ht="16.5" customHeight="1">
      <c r="B7" s="28"/>
      <c r="E7" s="345" t="str">
        <f>'Rekapitulace stavby'!K6</f>
        <v>Rekonstrukce objektu Tyršova 423_14, Trmice</v>
      </c>
      <c r="F7" s="347"/>
      <c r="G7" s="347"/>
      <c r="H7" s="347"/>
      <c r="K7" s="30"/>
    </row>
    <row r="8" spans="1:70">
      <c r="B8" s="28"/>
      <c r="D8" s="36" t="s">
        <v>105</v>
      </c>
      <c r="K8" s="30"/>
    </row>
    <row r="9" spans="1:70" s="1" customFormat="1" ht="16.5" customHeight="1">
      <c r="B9" s="40"/>
      <c r="E9" s="345" t="s">
        <v>106</v>
      </c>
      <c r="F9" s="343"/>
      <c r="G9" s="343"/>
      <c r="H9" s="343"/>
      <c r="I9" s="106"/>
      <c r="K9" s="43"/>
    </row>
    <row r="10" spans="1:70" s="1" customFormat="1">
      <c r="B10" s="40"/>
      <c r="D10" s="36" t="s">
        <v>107</v>
      </c>
      <c r="I10" s="106"/>
      <c r="K10" s="43"/>
    </row>
    <row r="11" spans="1:70" s="1" customFormat="1" ht="36.9" customHeight="1">
      <c r="B11" s="40"/>
      <c r="E11" s="338" t="s">
        <v>108</v>
      </c>
      <c r="F11" s="343"/>
      <c r="G11" s="343"/>
      <c r="H11" s="343"/>
      <c r="I11" s="106"/>
      <c r="K11" s="43"/>
    </row>
    <row r="12" spans="1:70" s="1" customFormat="1">
      <c r="B12" s="40"/>
      <c r="I12" s="106"/>
      <c r="K12" s="43"/>
    </row>
    <row r="13" spans="1:70" s="1" customFormat="1" ht="14.4" customHeight="1">
      <c r="B13" s="40"/>
      <c r="D13" s="36" t="s">
        <v>21</v>
      </c>
      <c r="F13" s="34" t="s">
        <v>22</v>
      </c>
      <c r="I13" s="107" t="s">
        <v>23</v>
      </c>
      <c r="J13" s="34" t="s">
        <v>22</v>
      </c>
      <c r="K13" s="43"/>
    </row>
    <row r="14" spans="1:70" s="1" customFormat="1" ht="14.4" customHeight="1">
      <c r="B14" s="40"/>
      <c r="D14" s="36" t="s">
        <v>25</v>
      </c>
      <c r="F14" s="34" t="s">
        <v>109</v>
      </c>
      <c r="I14" s="107" t="s">
        <v>27</v>
      </c>
      <c r="J14" s="62" t="str">
        <f>'Rekapitulace stavby'!AN8</f>
        <v>7. 11. 2014</v>
      </c>
      <c r="K14" s="43"/>
    </row>
    <row r="15" spans="1:70" s="1" customFormat="1" ht="10.75" customHeight="1">
      <c r="B15" s="40"/>
      <c r="I15" s="106"/>
      <c r="K15" s="43"/>
    </row>
    <row r="16" spans="1:70" s="1" customFormat="1" ht="14.4" customHeight="1">
      <c r="B16" s="40"/>
      <c r="D16" s="36" t="s">
        <v>31</v>
      </c>
      <c r="I16" s="107" t="s">
        <v>32</v>
      </c>
      <c r="J16" s="34" t="s">
        <v>33</v>
      </c>
      <c r="K16" s="43"/>
    </row>
    <row r="17" spans="2:11" s="1" customFormat="1" ht="18" customHeight="1">
      <c r="B17" s="40"/>
      <c r="E17" s="34" t="s">
        <v>34</v>
      </c>
      <c r="I17" s="107" t="s">
        <v>35</v>
      </c>
      <c r="J17" s="34" t="s">
        <v>36</v>
      </c>
      <c r="K17" s="43"/>
    </row>
    <row r="18" spans="2:11" s="1" customFormat="1" ht="6.9" customHeight="1">
      <c r="B18" s="40"/>
      <c r="I18" s="106"/>
      <c r="K18" s="43"/>
    </row>
    <row r="19" spans="2:11" s="1" customFormat="1" ht="14.4" customHeight="1">
      <c r="B19" s="40"/>
      <c r="D19" s="36" t="s">
        <v>37</v>
      </c>
      <c r="I19" s="107" t="s">
        <v>32</v>
      </c>
      <c r="J19" s="34" t="str">
        <f>IF('Rekapitulace stavby'!AN13="Vyplň údaj","",IF('Rekapitulace stavby'!AN13="","",'Rekapitulace stavby'!AN13))</f>
        <v>25460625</v>
      </c>
      <c r="K19" s="43"/>
    </row>
    <row r="20" spans="2:11" s="1" customFormat="1" ht="18" customHeight="1">
      <c r="B20" s="40"/>
      <c r="E20" s="34" t="str">
        <f>IF('Rekapitulace stavby'!E14="Vyplň údaj","",IF('Rekapitulace stavby'!E14="","",'Rekapitulace stavby'!E14))</f>
        <v>SIM stavby spol. s r.o.</v>
      </c>
      <c r="I20" s="107" t="s">
        <v>35</v>
      </c>
      <c r="J20" s="34" t="str">
        <f>IF('Rekapitulace stavby'!AN14="Vyplň údaj","",IF('Rekapitulace stavby'!AN14="","",'Rekapitulace stavby'!AN14))</f>
        <v>CZ25460625</v>
      </c>
      <c r="K20" s="43"/>
    </row>
    <row r="21" spans="2:11" s="1" customFormat="1" ht="6.9" customHeight="1">
      <c r="B21" s="40"/>
      <c r="I21" s="106"/>
      <c r="K21" s="43"/>
    </row>
    <row r="22" spans="2:11" s="1" customFormat="1" ht="14.4" customHeight="1">
      <c r="B22" s="40"/>
      <c r="D22" s="36" t="s">
        <v>38</v>
      </c>
      <c r="I22" s="107" t="s">
        <v>32</v>
      </c>
      <c r="J22" s="34" t="s">
        <v>39</v>
      </c>
      <c r="K22" s="43"/>
    </row>
    <row r="23" spans="2:11" s="1" customFormat="1" ht="18" customHeight="1">
      <c r="B23" s="40"/>
      <c r="E23" s="34" t="s">
        <v>40</v>
      </c>
      <c r="I23" s="107" t="s">
        <v>35</v>
      </c>
      <c r="J23" s="34" t="s">
        <v>41</v>
      </c>
      <c r="K23" s="43"/>
    </row>
    <row r="24" spans="2:11" s="1" customFormat="1" ht="6.9" customHeight="1">
      <c r="B24" s="40"/>
      <c r="I24" s="106"/>
      <c r="K24" s="43"/>
    </row>
    <row r="25" spans="2:11" s="1" customFormat="1" ht="14.4" customHeight="1">
      <c r="B25" s="40"/>
      <c r="D25" s="36" t="s">
        <v>43</v>
      </c>
      <c r="I25" s="106"/>
      <c r="K25" s="43"/>
    </row>
    <row r="26" spans="2:11" s="7" customFormat="1" ht="16.5" customHeight="1">
      <c r="B26" s="108"/>
      <c r="E26" s="317" t="s">
        <v>22</v>
      </c>
      <c r="F26" s="317"/>
      <c r="G26" s="317"/>
      <c r="H26" s="317"/>
      <c r="I26" s="109"/>
      <c r="K26" s="110"/>
    </row>
    <row r="27" spans="2:11" s="1" customFormat="1" ht="6.9" customHeight="1">
      <c r="B27" s="40"/>
      <c r="I27" s="106"/>
      <c r="K27" s="43"/>
    </row>
    <row r="28" spans="2:11" s="1" customFormat="1" ht="6.9" customHeight="1">
      <c r="B28" s="40"/>
      <c r="D28" s="63"/>
      <c r="E28" s="63"/>
      <c r="F28" s="63"/>
      <c r="G28" s="63"/>
      <c r="H28" s="63"/>
      <c r="I28" s="111"/>
      <c r="J28" s="63"/>
      <c r="K28" s="112"/>
    </row>
    <row r="29" spans="2:11" s="1" customFormat="1" ht="25.4" customHeight="1">
      <c r="B29" s="40"/>
      <c r="D29" s="113" t="s">
        <v>45</v>
      </c>
      <c r="I29" s="106"/>
      <c r="J29" s="74">
        <f>ROUND(J89,2)</f>
        <v>535726.55000000005</v>
      </c>
      <c r="K29" s="43"/>
    </row>
    <row r="30" spans="2:11" s="1" customFormat="1" ht="6.9" customHeight="1">
      <c r="B30" s="40"/>
      <c r="D30" s="63"/>
      <c r="E30" s="63"/>
      <c r="F30" s="63"/>
      <c r="G30" s="63"/>
      <c r="H30" s="63"/>
      <c r="I30" s="111"/>
      <c r="J30" s="63"/>
      <c r="K30" s="112"/>
    </row>
    <row r="31" spans="2:11" s="1" customFormat="1" ht="14.4" customHeight="1">
      <c r="B31" s="40"/>
      <c r="F31" s="44" t="s">
        <v>47</v>
      </c>
      <c r="I31" s="114" t="s">
        <v>46</v>
      </c>
      <c r="J31" s="44" t="s">
        <v>48</v>
      </c>
      <c r="K31" s="43"/>
    </row>
    <row r="32" spans="2:11" s="1" customFormat="1" ht="14.4" customHeight="1">
      <c r="B32" s="40"/>
      <c r="D32" s="46" t="s">
        <v>49</v>
      </c>
      <c r="E32" s="46" t="s">
        <v>50</v>
      </c>
      <c r="F32" s="115">
        <f>ROUND(SUM(BE89:BE417), 2)</f>
        <v>0</v>
      </c>
      <c r="I32" s="116">
        <v>0.21</v>
      </c>
      <c r="J32" s="115">
        <f>ROUND(ROUND((SUM(BE89:BE417)), 2)*I32, 2)</f>
        <v>0</v>
      </c>
      <c r="K32" s="43"/>
    </row>
    <row r="33" spans="2:11" s="1" customFormat="1" ht="14.4" customHeight="1">
      <c r="B33" s="40"/>
      <c r="E33" s="46" t="s">
        <v>51</v>
      </c>
      <c r="F33" s="115">
        <f>ROUND(SUM(BF89:BF417), 2)</f>
        <v>535726.55000000005</v>
      </c>
      <c r="I33" s="116">
        <v>0.15</v>
      </c>
      <c r="J33" s="115">
        <f>ROUND(ROUND((SUM(BF89:BF417)), 2)*I33, 2)</f>
        <v>80358.98</v>
      </c>
      <c r="K33" s="43"/>
    </row>
    <row r="34" spans="2:11" s="1" customFormat="1" ht="14.4" hidden="1" customHeight="1">
      <c r="B34" s="40"/>
      <c r="E34" s="46" t="s">
        <v>52</v>
      </c>
      <c r="F34" s="115">
        <f>ROUND(SUM(BG89:BG417), 2)</f>
        <v>0</v>
      </c>
      <c r="I34" s="116">
        <v>0.21</v>
      </c>
      <c r="J34" s="115">
        <v>0</v>
      </c>
      <c r="K34" s="43"/>
    </row>
    <row r="35" spans="2:11" s="1" customFormat="1" ht="14.4" hidden="1" customHeight="1">
      <c r="B35" s="40"/>
      <c r="E35" s="46" t="s">
        <v>53</v>
      </c>
      <c r="F35" s="115">
        <f>ROUND(SUM(BH89:BH417), 2)</f>
        <v>0</v>
      </c>
      <c r="I35" s="116">
        <v>0.15</v>
      </c>
      <c r="J35" s="115">
        <v>0</v>
      </c>
      <c r="K35" s="43"/>
    </row>
    <row r="36" spans="2:11" s="1" customFormat="1" ht="14.4" hidden="1" customHeight="1">
      <c r="B36" s="40"/>
      <c r="E36" s="46" t="s">
        <v>54</v>
      </c>
      <c r="F36" s="115">
        <f>ROUND(SUM(BI89:BI417), 2)</f>
        <v>0</v>
      </c>
      <c r="I36" s="116">
        <v>0</v>
      </c>
      <c r="J36" s="115">
        <v>0</v>
      </c>
      <c r="K36" s="43"/>
    </row>
    <row r="37" spans="2:11" s="1" customFormat="1" ht="6.9" customHeight="1">
      <c r="B37" s="40"/>
      <c r="I37" s="106"/>
      <c r="K37" s="43"/>
    </row>
    <row r="38" spans="2:11" s="1" customFormat="1" ht="25.4" customHeight="1">
      <c r="B38" s="40"/>
      <c r="C38" s="117"/>
      <c r="D38" s="118" t="s">
        <v>55</v>
      </c>
      <c r="E38" s="66"/>
      <c r="F38" s="66"/>
      <c r="G38" s="119" t="s">
        <v>56</v>
      </c>
      <c r="H38" s="120" t="s">
        <v>57</v>
      </c>
      <c r="I38" s="121"/>
      <c r="J38" s="122">
        <f>SUM(J29:J36)</f>
        <v>616085.53</v>
      </c>
      <c r="K38" s="123"/>
    </row>
    <row r="39" spans="2:11" s="1" customFormat="1" ht="14.4" customHeight="1">
      <c r="B39" s="53"/>
      <c r="C39" s="54"/>
      <c r="D39" s="54"/>
      <c r="E39" s="54"/>
      <c r="F39" s="54"/>
      <c r="G39" s="54"/>
      <c r="H39" s="54"/>
      <c r="I39" s="124"/>
      <c r="J39" s="54"/>
      <c r="K39" s="55"/>
    </row>
    <row r="43" spans="2:11" s="1" customFormat="1" ht="6.9" customHeight="1">
      <c r="B43" s="56"/>
      <c r="C43" s="57"/>
      <c r="D43" s="57"/>
      <c r="E43" s="57"/>
      <c r="F43" s="57"/>
      <c r="G43" s="57"/>
      <c r="H43" s="57"/>
      <c r="I43" s="125"/>
      <c r="J43" s="57"/>
      <c r="K43" s="126"/>
    </row>
    <row r="44" spans="2:11" s="1" customFormat="1" ht="36.9" customHeight="1">
      <c r="B44" s="40"/>
      <c r="C44" s="29" t="s">
        <v>110</v>
      </c>
      <c r="I44" s="106"/>
      <c r="K44" s="43"/>
    </row>
    <row r="45" spans="2:11" s="1" customFormat="1" ht="6.9" customHeight="1">
      <c r="B45" s="40"/>
      <c r="I45" s="106"/>
      <c r="K45" s="43"/>
    </row>
    <row r="46" spans="2:11" s="1" customFormat="1" ht="14.4" customHeight="1">
      <c r="B46" s="40"/>
      <c r="C46" s="36" t="s">
        <v>18</v>
      </c>
      <c r="I46" s="106"/>
      <c r="K46" s="43"/>
    </row>
    <row r="47" spans="2:11" s="1" customFormat="1" ht="16.5" customHeight="1">
      <c r="B47" s="40"/>
      <c r="E47" s="345" t="str">
        <f>E7</f>
        <v>Rekonstrukce objektu Tyršova 423_14, Trmice</v>
      </c>
      <c r="F47" s="347"/>
      <c r="G47" s="347"/>
      <c r="H47" s="347"/>
      <c r="I47" s="106"/>
      <c r="K47" s="43"/>
    </row>
    <row r="48" spans="2:11">
      <c r="B48" s="28"/>
      <c r="C48" s="36" t="s">
        <v>105</v>
      </c>
      <c r="K48" s="30"/>
    </row>
    <row r="49" spans="2:47" s="1" customFormat="1" ht="16.5" customHeight="1">
      <c r="B49" s="40"/>
      <c r="E49" s="345" t="s">
        <v>106</v>
      </c>
      <c r="F49" s="343"/>
      <c r="G49" s="343"/>
      <c r="H49" s="343"/>
      <c r="I49" s="106"/>
      <c r="K49" s="43"/>
    </row>
    <row r="50" spans="2:47" s="1" customFormat="1" ht="14.4" customHeight="1">
      <c r="B50" s="40"/>
      <c r="C50" s="36" t="s">
        <v>107</v>
      </c>
      <c r="I50" s="106"/>
      <c r="K50" s="43"/>
    </row>
    <row r="51" spans="2:47" s="1" customFormat="1" ht="17.25" customHeight="1">
      <c r="B51" s="40"/>
      <c r="E51" s="338" t="str">
        <f>E11</f>
        <v>D.1.1 - Architektonicko-stavební řešení</v>
      </c>
      <c r="F51" s="343"/>
      <c r="G51" s="343"/>
      <c r="H51" s="343"/>
      <c r="I51" s="106"/>
      <c r="K51" s="43"/>
    </row>
    <row r="52" spans="2:47" s="1" customFormat="1" ht="6.9" customHeight="1">
      <c r="B52" s="40"/>
      <c r="I52" s="106"/>
      <c r="K52" s="43"/>
    </row>
    <row r="53" spans="2:47" s="1" customFormat="1" ht="18" customHeight="1">
      <c r="B53" s="40"/>
      <c r="C53" s="36" t="s">
        <v>25</v>
      </c>
      <c r="F53" s="34" t="str">
        <f>F14</f>
        <v>Trmice</v>
      </c>
      <c r="I53" s="107" t="s">
        <v>27</v>
      </c>
      <c r="J53" s="62" t="str">
        <f>IF(J14="","",J14)</f>
        <v>7. 11. 2014</v>
      </c>
      <c r="K53" s="43"/>
    </row>
    <row r="54" spans="2:47" s="1" customFormat="1" ht="6.9" customHeight="1">
      <c r="B54" s="40"/>
      <c r="I54" s="106"/>
      <c r="K54" s="43"/>
    </row>
    <row r="55" spans="2:47" s="1" customFormat="1">
      <c r="B55" s="40"/>
      <c r="C55" s="36" t="s">
        <v>31</v>
      </c>
      <c r="F55" s="34" t="str">
        <f>E17</f>
        <v>Městský úřad Trmice</v>
      </c>
      <c r="I55" s="107" t="s">
        <v>38</v>
      </c>
      <c r="J55" s="317" t="str">
        <f>E23</f>
        <v>SPECTA, s.r.o.</v>
      </c>
      <c r="K55" s="43"/>
    </row>
    <row r="56" spans="2:47" s="1" customFormat="1" ht="14.4" customHeight="1">
      <c r="B56" s="40"/>
      <c r="C56" s="36" t="s">
        <v>37</v>
      </c>
      <c r="F56" s="34" t="str">
        <f>IF(E20="","",E20)</f>
        <v>SIM stavby spol. s r.o.</v>
      </c>
      <c r="I56" s="106"/>
      <c r="J56" s="346"/>
      <c r="K56" s="43"/>
    </row>
    <row r="57" spans="2:47" s="1" customFormat="1" ht="10.4" customHeight="1">
      <c r="B57" s="40"/>
      <c r="I57" s="106"/>
      <c r="K57" s="43"/>
    </row>
    <row r="58" spans="2:47" s="1" customFormat="1" ht="29.25" customHeight="1">
      <c r="B58" s="40"/>
      <c r="C58" s="127" t="s">
        <v>111</v>
      </c>
      <c r="D58" s="117"/>
      <c r="E58" s="117"/>
      <c r="F58" s="117"/>
      <c r="G58" s="117"/>
      <c r="H58" s="117"/>
      <c r="I58" s="128"/>
      <c r="J58" s="129" t="s">
        <v>112</v>
      </c>
      <c r="K58" s="130"/>
    </row>
    <row r="59" spans="2:47" s="1" customFormat="1" ht="10.4" customHeight="1">
      <c r="B59" s="40"/>
      <c r="I59" s="106"/>
      <c r="K59" s="43"/>
    </row>
    <row r="60" spans="2:47" s="1" customFormat="1" ht="29.25" customHeight="1">
      <c r="B60" s="40"/>
      <c r="C60" s="131" t="s">
        <v>113</v>
      </c>
      <c r="I60" s="106"/>
      <c r="J60" s="74">
        <f>J89</f>
        <v>535726.55000000005</v>
      </c>
      <c r="K60" s="43"/>
      <c r="AU60" s="24" t="s">
        <v>114</v>
      </c>
    </row>
    <row r="61" spans="2:47" s="8" customFormat="1" ht="24.9" customHeight="1">
      <c r="B61" s="132"/>
      <c r="D61" s="133" t="s">
        <v>115</v>
      </c>
      <c r="E61" s="134"/>
      <c r="F61" s="134"/>
      <c r="G61" s="134"/>
      <c r="H61" s="134"/>
      <c r="I61" s="135"/>
      <c r="J61" s="136">
        <f>J90</f>
        <v>535726.55000000005</v>
      </c>
      <c r="K61" s="137"/>
    </row>
    <row r="62" spans="2:47" s="9" customFormat="1" ht="20" customHeight="1">
      <c r="B62" s="138"/>
      <c r="D62" s="139" t="s">
        <v>116</v>
      </c>
      <c r="E62" s="140"/>
      <c r="F62" s="140"/>
      <c r="G62" s="140"/>
      <c r="H62" s="140"/>
      <c r="I62" s="141"/>
      <c r="J62" s="142">
        <f>J91</f>
        <v>94568.4</v>
      </c>
      <c r="K62" s="143"/>
    </row>
    <row r="63" spans="2:47" s="9" customFormat="1" ht="20" customHeight="1">
      <c r="B63" s="138"/>
      <c r="D63" s="139" t="s">
        <v>117</v>
      </c>
      <c r="E63" s="140"/>
      <c r="F63" s="140"/>
      <c r="G63" s="140"/>
      <c r="H63" s="140"/>
      <c r="I63" s="141"/>
      <c r="J63" s="142">
        <f>J118</f>
        <v>74364.800000000003</v>
      </c>
      <c r="K63" s="143"/>
    </row>
    <row r="64" spans="2:47" s="9" customFormat="1" ht="20" customHeight="1">
      <c r="B64" s="138"/>
      <c r="D64" s="139" t="s">
        <v>118</v>
      </c>
      <c r="E64" s="140"/>
      <c r="F64" s="140"/>
      <c r="G64" s="140"/>
      <c r="H64" s="140"/>
      <c r="I64" s="141"/>
      <c r="J64" s="142">
        <f>J136</f>
        <v>76997.919999999998</v>
      </c>
      <c r="K64" s="143"/>
    </row>
    <row r="65" spans="2:12" s="9" customFormat="1" ht="20" customHeight="1">
      <c r="B65" s="138"/>
      <c r="D65" s="139" t="s">
        <v>119</v>
      </c>
      <c r="E65" s="140"/>
      <c r="F65" s="140"/>
      <c r="G65" s="140"/>
      <c r="H65" s="140"/>
      <c r="I65" s="141"/>
      <c r="J65" s="142">
        <f>J193</f>
        <v>189190.05000000002</v>
      </c>
      <c r="K65" s="143"/>
    </row>
    <row r="66" spans="2:12" s="9" customFormat="1" ht="20" customHeight="1">
      <c r="B66" s="138"/>
      <c r="D66" s="139" t="s">
        <v>120</v>
      </c>
      <c r="E66" s="140"/>
      <c r="F66" s="140"/>
      <c r="G66" s="140"/>
      <c r="H66" s="140"/>
      <c r="I66" s="141"/>
      <c r="J66" s="142">
        <f>J336</f>
        <v>68623.399999999994</v>
      </c>
      <c r="K66" s="143"/>
    </row>
    <row r="67" spans="2:12" s="9" customFormat="1" ht="20" customHeight="1">
      <c r="B67" s="138"/>
      <c r="D67" s="139" t="s">
        <v>121</v>
      </c>
      <c r="E67" s="140"/>
      <c r="F67" s="140"/>
      <c r="G67" s="140"/>
      <c r="H67" s="140"/>
      <c r="I67" s="141"/>
      <c r="J67" s="142">
        <f>J398</f>
        <v>31981.98</v>
      </c>
      <c r="K67" s="143"/>
    </row>
    <row r="68" spans="2:12" s="1" customFormat="1" ht="21.75" customHeight="1">
      <c r="B68" s="40"/>
      <c r="I68" s="106"/>
      <c r="K68" s="43"/>
    </row>
    <row r="69" spans="2:12" s="1" customFormat="1" ht="6.9" customHeight="1">
      <c r="B69" s="53"/>
      <c r="C69" s="54"/>
      <c r="D69" s="54"/>
      <c r="E69" s="54"/>
      <c r="F69" s="54"/>
      <c r="G69" s="54"/>
      <c r="H69" s="54"/>
      <c r="I69" s="124"/>
      <c r="J69" s="54"/>
      <c r="K69" s="55"/>
    </row>
    <row r="73" spans="2:12" s="1" customFormat="1" ht="6.9" customHeight="1">
      <c r="B73" s="56"/>
      <c r="C73" s="57"/>
      <c r="D73" s="57"/>
      <c r="E73" s="57"/>
      <c r="F73" s="57"/>
      <c r="G73" s="57"/>
      <c r="H73" s="57"/>
      <c r="I73" s="125"/>
      <c r="J73" s="57"/>
      <c r="K73" s="57"/>
      <c r="L73" s="40"/>
    </row>
    <row r="74" spans="2:12" s="1" customFormat="1" ht="36.9" customHeight="1">
      <c r="B74" s="40"/>
      <c r="C74" s="29" t="s">
        <v>122</v>
      </c>
      <c r="I74" s="106"/>
      <c r="L74" s="40"/>
    </row>
    <row r="75" spans="2:12" s="1" customFormat="1" ht="6.9" customHeight="1">
      <c r="B75" s="40"/>
      <c r="I75" s="106"/>
      <c r="L75" s="40"/>
    </row>
    <row r="76" spans="2:12" s="1" customFormat="1" ht="14.4" customHeight="1">
      <c r="B76" s="40"/>
      <c r="C76" s="36" t="s">
        <v>18</v>
      </c>
      <c r="I76" s="106"/>
      <c r="L76" s="40"/>
    </row>
    <row r="77" spans="2:12" s="1" customFormat="1" ht="16.5" customHeight="1">
      <c r="B77" s="40"/>
      <c r="E77" s="345" t="str">
        <f>E7</f>
        <v>Rekonstrukce objektu Tyršova 423_14, Trmice</v>
      </c>
      <c r="F77" s="347"/>
      <c r="G77" s="347"/>
      <c r="H77" s="347"/>
      <c r="I77" s="106"/>
      <c r="L77" s="40"/>
    </row>
    <row r="78" spans="2:12">
      <c r="B78" s="28"/>
      <c r="C78" s="36" t="s">
        <v>105</v>
      </c>
      <c r="L78" s="28"/>
    </row>
    <row r="79" spans="2:12" s="1" customFormat="1" ht="16.5" customHeight="1">
      <c r="B79" s="40"/>
      <c r="E79" s="345" t="s">
        <v>106</v>
      </c>
      <c r="F79" s="343"/>
      <c r="G79" s="343"/>
      <c r="H79" s="343"/>
      <c r="I79" s="106"/>
      <c r="L79" s="40"/>
    </row>
    <row r="80" spans="2:12" s="1" customFormat="1" ht="14.4" customHeight="1">
      <c r="B80" s="40"/>
      <c r="C80" s="36" t="s">
        <v>107</v>
      </c>
      <c r="I80" s="106"/>
      <c r="L80" s="40"/>
    </row>
    <row r="81" spans="2:65" s="1" customFormat="1" ht="17.25" customHeight="1">
      <c r="B81" s="40"/>
      <c r="E81" s="338" t="str">
        <f>E11</f>
        <v>D.1.1 - Architektonicko-stavební řešení</v>
      </c>
      <c r="F81" s="343"/>
      <c r="G81" s="343"/>
      <c r="H81" s="343"/>
      <c r="I81" s="106"/>
      <c r="L81" s="40"/>
    </row>
    <row r="82" spans="2:65" s="1" customFormat="1" ht="6.9" customHeight="1">
      <c r="B82" s="40"/>
      <c r="I82" s="106"/>
      <c r="L82" s="40"/>
    </row>
    <row r="83" spans="2:65" s="1" customFormat="1" ht="18" customHeight="1">
      <c r="B83" s="40"/>
      <c r="C83" s="36" t="s">
        <v>25</v>
      </c>
      <c r="F83" s="34" t="str">
        <f>F14</f>
        <v>Trmice</v>
      </c>
      <c r="I83" s="107" t="s">
        <v>27</v>
      </c>
      <c r="J83" s="62" t="str">
        <f>IF(J14="","",J14)</f>
        <v>7. 11. 2014</v>
      </c>
      <c r="L83" s="40"/>
    </row>
    <row r="84" spans="2:65" s="1" customFormat="1" ht="6.9" customHeight="1">
      <c r="B84" s="40"/>
      <c r="I84" s="106"/>
      <c r="L84" s="40"/>
    </row>
    <row r="85" spans="2:65" s="1" customFormat="1">
      <c r="B85" s="40"/>
      <c r="C85" s="36" t="s">
        <v>31</v>
      </c>
      <c r="F85" s="34" t="str">
        <f>E17</f>
        <v>Městský úřad Trmice</v>
      </c>
      <c r="I85" s="107" t="s">
        <v>38</v>
      </c>
      <c r="J85" s="34" t="str">
        <f>E23</f>
        <v>SPECTA, s.r.o.</v>
      </c>
      <c r="L85" s="40"/>
    </row>
    <row r="86" spans="2:65" s="1" customFormat="1" ht="14.4" customHeight="1">
      <c r="B86" s="40"/>
      <c r="C86" s="36" t="s">
        <v>37</v>
      </c>
      <c r="F86" s="34" t="str">
        <f>IF(E20="","",E20)</f>
        <v>SIM stavby spol. s r.o.</v>
      </c>
      <c r="I86" s="106"/>
      <c r="L86" s="40"/>
    </row>
    <row r="87" spans="2:65" s="1" customFormat="1" ht="10.4" customHeight="1">
      <c r="B87" s="40"/>
      <c r="I87" s="106"/>
      <c r="L87" s="40"/>
    </row>
    <row r="88" spans="2:65" s="10" customFormat="1" ht="29.25" customHeight="1">
      <c r="B88" s="144"/>
      <c r="C88" s="145" t="s">
        <v>123</v>
      </c>
      <c r="D88" s="146" t="s">
        <v>64</v>
      </c>
      <c r="E88" s="146" t="s">
        <v>60</v>
      </c>
      <c r="F88" s="146" t="s">
        <v>124</v>
      </c>
      <c r="G88" s="146" t="s">
        <v>125</v>
      </c>
      <c r="H88" s="146" t="s">
        <v>126</v>
      </c>
      <c r="I88" s="147" t="s">
        <v>127</v>
      </c>
      <c r="J88" s="146" t="s">
        <v>112</v>
      </c>
      <c r="K88" s="148" t="s">
        <v>128</v>
      </c>
      <c r="L88" s="144"/>
      <c r="M88" s="68" t="s">
        <v>129</v>
      </c>
      <c r="N88" s="69" t="s">
        <v>49</v>
      </c>
      <c r="O88" s="69" t="s">
        <v>130</v>
      </c>
      <c r="P88" s="69" t="s">
        <v>131</v>
      </c>
      <c r="Q88" s="69" t="s">
        <v>132</v>
      </c>
      <c r="R88" s="69" t="s">
        <v>133</v>
      </c>
      <c r="S88" s="69" t="s">
        <v>134</v>
      </c>
      <c r="T88" s="70" t="s">
        <v>135</v>
      </c>
    </row>
    <row r="89" spans="2:65" s="1" customFormat="1" ht="29.25" customHeight="1">
      <c r="B89" s="40"/>
      <c r="C89" s="72" t="s">
        <v>113</v>
      </c>
      <c r="I89" s="106"/>
      <c r="J89" s="149">
        <f>BK89</f>
        <v>535726.55000000005</v>
      </c>
      <c r="L89" s="40"/>
      <c r="M89" s="71"/>
      <c r="N89" s="63"/>
      <c r="O89" s="63"/>
      <c r="P89" s="150">
        <f>P90</f>
        <v>0</v>
      </c>
      <c r="Q89" s="63"/>
      <c r="R89" s="150">
        <f>R90</f>
        <v>6.8739986399999999</v>
      </c>
      <c r="S89" s="63"/>
      <c r="T89" s="151">
        <f>T90</f>
        <v>3.8304400000000003</v>
      </c>
      <c r="AT89" s="24" t="s">
        <v>78</v>
      </c>
      <c r="AU89" s="24" t="s">
        <v>114</v>
      </c>
      <c r="BK89" s="152">
        <f>BK90</f>
        <v>535726.55000000005</v>
      </c>
    </row>
    <row r="90" spans="2:65" s="11" customFormat="1" ht="37.4" customHeight="1">
      <c r="B90" s="153"/>
      <c r="D90" s="154" t="s">
        <v>78</v>
      </c>
      <c r="E90" s="155" t="s">
        <v>136</v>
      </c>
      <c r="F90" s="155" t="s">
        <v>137</v>
      </c>
      <c r="I90" s="156"/>
      <c r="J90" s="157">
        <f>BK90</f>
        <v>535726.55000000005</v>
      </c>
      <c r="L90" s="153"/>
      <c r="M90" s="158"/>
      <c r="P90" s="159">
        <f>P91+P118+P136+P193+P336+P398</f>
        <v>0</v>
      </c>
      <c r="R90" s="159">
        <f>R91+R118+R136+R193+R336+R398</f>
        <v>6.8739986399999999</v>
      </c>
      <c r="T90" s="160">
        <f>T91+T118+T136+T193+T336+T398</f>
        <v>3.8304400000000003</v>
      </c>
      <c r="AR90" s="154" t="s">
        <v>89</v>
      </c>
      <c r="AT90" s="161" t="s">
        <v>78</v>
      </c>
      <c r="AU90" s="161" t="s">
        <v>79</v>
      </c>
      <c r="AY90" s="154" t="s">
        <v>138</v>
      </c>
      <c r="BK90" s="162">
        <f>BK91+BK118+BK136+BK193+BK336+BK398</f>
        <v>535726.55000000005</v>
      </c>
    </row>
    <row r="91" spans="2:65" s="11" customFormat="1" ht="20" customHeight="1">
      <c r="B91" s="153"/>
      <c r="D91" s="154" t="s">
        <v>78</v>
      </c>
      <c r="E91" s="163" t="s">
        <v>139</v>
      </c>
      <c r="F91" s="163" t="s">
        <v>140</v>
      </c>
      <c r="I91" s="156"/>
      <c r="J91" s="164">
        <f>BK91</f>
        <v>94568.4</v>
      </c>
      <c r="L91" s="153"/>
      <c r="M91" s="158"/>
      <c r="P91" s="159">
        <f>SUM(P92:P117)</f>
        <v>0</v>
      </c>
      <c r="R91" s="159">
        <f>SUM(R92:R117)</f>
        <v>0.4094776</v>
      </c>
      <c r="T91" s="160">
        <f>SUM(T92:T117)</f>
        <v>0</v>
      </c>
      <c r="AR91" s="154" t="s">
        <v>89</v>
      </c>
      <c r="AT91" s="161" t="s">
        <v>78</v>
      </c>
      <c r="AU91" s="161" t="s">
        <v>24</v>
      </c>
      <c r="AY91" s="154" t="s">
        <v>138</v>
      </c>
      <c r="BK91" s="162">
        <f>SUM(BK92:BK117)</f>
        <v>94568.4</v>
      </c>
    </row>
    <row r="92" spans="2:65" s="1" customFormat="1" ht="25.5" customHeight="1">
      <c r="B92" s="40"/>
      <c r="C92" s="165" t="s">
        <v>24</v>
      </c>
      <c r="D92" s="165" t="s">
        <v>141</v>
      </c>
      <c r="E92" s="166" t="s">
        <v>142</v>
      </c>
      <c r="F92" s="167" t="s">
        <v>143</v>
      </c>
      <c r="G92" s="168" t="s">
        <v>144</v>
      </c>
      <c r="H92" s="169">
        <v>62.89</v>
      </c>
      <c r="I92" s="170">
        <v>90</v>
      </c>
      <c r="J92" s="171">
        <f>ROUND(I92*H92,2)</f>
        <v>5660.1</v>
      </c>
      <c r="K92" s="167" t="s">
        <v>145</v>
      </c>
      <c r="L92" s="40"/>
      <c r="M92" s="172" t="s">
        <v>22</v>
      </c>
      <c r="N92" s="173" t="s">
        <v>51</v>
      </c>
      <c r="P92" s="174">
        <f>O92*H92</f>
        <v>0</v>
      </c>
      <c r="Q92" s="174">
        <v>4.0000000000000002E-4</v>
      </c>
      <c r="R92" s="174">
        <f>Q92*H92</f>
        <v>2.5156000000000001E-2</v>
      </c>
      <c r="S92" s="174">
        <v>0</v>
      </c>
      <c r="T92" s="175">
        <f>S92*H92</f>
        <v>0</v>
      </c>
      <c r="AR92" s="24" t="s">
        <v>146</v>
      </c>
      <c r="AT92" s="24" t="s">
        <v>141</v>
      </c>
      <c r="AU92" s="24" t="s">
        <v>89</v>
      </c>
      <c r="AY92" s="24" t="s">
        <v>138</v>
      </c>
      <c r="BE92" s="176">
        <f>IF(N92="základní",J92,0)</f>
        <v>0</v>
      </c>
      <c r="BF92" s="176">
        <f>IF(N92="snížená",J92,0)</f>
        <v>5660.1</v>
      </c>
      <c r="BG92" s="176">
        <f>IF(N92="zákl. přenesená",J92,0)</f>
        <v>0</v>
      </c>
      <c r="BH92" s="176">
        <f>IF(N92="sníž. přenesená",J92,0)</f>
        <v>0</v>
      </c>
      <c r="BI92" s="176">
        <f>IF(N92="nulová",J92,0)</f>
        <v>0</v>
      </c>
      <c r="BJ92" s="24" t="s">
        <v>89</v>
      </c>
      <c r="BK92" s="176">
        <f>ROUND(I92*H92,2)</f>
        <v>5660.1</v>
      </c>
      <c r="BL92" s="24" t="s">
        <v>146</v>
      </c>
      <c r="BM92" s="24" t="s">
        <v>147</v>
      </c>
    </row>
    <row r="93" spans="2:65" s="1" customFormat="1" ht="28.5">
      <c r="B93" s="40"/>
      <c r="D93" s="177" t="s">
        <v>148</v>
      </c>
      <c r="F93" s="178" t="s">
        <v>149</v>
      </c>
      <c r="I93" s="106"/>
      <c r="L93" s="40"/>
      <c r="M93" s="179"/>
      <c r="T93" s="65"/>
      <c r="AT93" s="24" t="s">
        <v>148</v>
      </c>
      <c r="AU93" s="24" t="s">
        <v>89</v>
      </c>
    </row>
    <row r="94" spans="2:65" s="12" customFormat="1">
      <c r="B94" s="180"/>
      <c r="D94" s="177" t="s">
        <v>150</v>
      </c>
      <c r="E94" s="181" t="s">
        <v>22</v>
      </c>
      <c r="F94" s="182" t="s">
        <v>151</v>
      </c>
      <c r="H94" s="181" t="s">
        <v>22</v>
      </c>
      <c r="I94" s="183"/>
      <c r="L94" s="180"/>
      <c r="M94" s="184"/>
      <c r="T94" s="185"/>
      <c r="AT94" s="181" t="s">
        <v>150</v>
      </c>
      <c r="AU94" s="181" t="s">
        <v>89</v>
      </c>
      <c r="AV94" s="12" t="s">
        <v>24</v>
      </c>
      <c r="AW94" s="12" t="s">
        <v>42</v>
      </c>
      <c r="AX94" s="12" t="s">
        <v>79</v>
      </c>
      <c r="AY94" s="181" t="s">
        <v>138</v>
      </c>
    </row>
    <row r="95" spans="2:65" s="12" customFormat="1">
      <c r="B95" s="180"/>
      <c r="D95" s="177" t="s">
        <v>150</v>
      </c>
      <c r="E95" s="181" t="s">
        <v>22</v>
      </c>
      <c r="F95" s="182" t="s">
        <v>152</v>
      </c>
      <c r="H95" s="181" t="s">
        <v>22</v>
      </c>
      <c r="I95" s="183"/>
      <c r="L95" s="180"/>
      <c r="M95" s="184"/>
      <c r="T95" s="185"/>
      <c r="AT95" s="181" t="s">
        <v>150</v>
      </c>
      <c r="AU95" s="181" t="s">
        <v>89</v>
      </c>
      <c r="AV95" s="12" t="s">
        <v>24</v>
      </c>
      <c r="AW95" s="12" t="s">
        <v>42</v>
      </c>
      <c r="AX95" s="12" t="s">
        <v>79</v>
      </c>
      <c r="AY95" s="181" t="s">
        <v>138</v>
      </c>
    </row>
    <row r="96" spans="2:65" s="13" customFormat="1">
      <c r="B96" s="186"/>
      <c r="D96" s="177" t="s">
        <v>150</v>
      </c>
      <c r="E96" s="187" t="s">
        <v>22</v>
      </c>
      <c r="F96" s="188" t="s">
        <v>153</v>
      </c>
      <c r="H96" s="189">
        <v>5.56</v>
      </c>
      <c r="I96" s="190"/>
      <c r="L96" s="186"/>
      <c r="M96" s="191"/>
      <c r="T96" s="192"/>
      <c r="AT96" s="187" t="s">
        <v>150</v>
      </c>
      <c r="AU96" s="187" t="s">
        <v>89</v>
      </c>
      <c r="AV96" s="13" t="s">
        <v>89</v>
      </c>
      <c r="AW96" s="13" t="s">
        <v>42</v>
      </c>
      <c r="AX96" s="13" t="s">
        <v>79</v>
      </c>
      <c r="AY96" s="187" t="s">
        <v>138</v>
      </c>
    </row>
    <row r="97" spans="2:65" s="13" customFormat="1">
      <c r="B97" s="186"/>
      <c r="D97" s="177" t="s">
        <v>150</v>
      </c>
      <c r="E97" s="187" t="s">
        <v>22</v>
      </c>
      <c r="F97" s="188" t="s">
        <v>154</v>
      </c>
      <c r="H97" s="189">
        <v>3.82</v>
      </c>
      <c r="I97" s="190"/>
      <c r="L97" s="186"/>
      <c r="M97" s="191"/>
      <c r="T97" s="192"/>
      <c r="AT97" s="187" t="s">
        <v>150</v>
      </c>
      <c r="AU97" s="187" t="s">
        <v>89</v>
      </c>
      <c r="AV97" s="13" t="s">
        <v>89</v>
      </c>
      <c r="AW97" s="13" t="s">
        <v>42</v>
      </c>
      <c r="AX97" s="13" t="s">
        <v>79</v>
      </c>
      <c r="AY97" s="187" t="s">
        <v>138</v>
      </c>
    </row>
    <row r="98" spans="2:65" s="13" customFormat="1">
      <c r="B98" s="186"/>
      <c r="D98" s="177" t="s">
        <v>150</v>
      </c>
      <c r="E98" s="187" t="s">
        <v>22</v>
      </c>
      <c r="F98" s="188" t="s">
        <v>155</v>
      </c>
      <c r="H98" s="189">
        <v>3.4</v>
      </c>
      <c r="I98" s="190"/>
      <c r="L98" s="186"/>
      <c r="M98" s="191"/>
      <c r="T98" s="192"/>
      <c r="AT98" s="187" t="s">
        <v>150</v>
      </c>
      <c r="AU98" s="187" t="s">
        <v>89</v>
      </c>
      <c r="AV98" s="13" t="s">
        <v>89</v>
      </c>
      <c r="AW98" s="13" t="s">
        <v>42</v>
      </c>
      <c r="AX98" s="13" t="s">
        <v>79</v>
      </c>
      <c r="AY98" s="187" t="s">
        <v>138</v>
      </c>
    </row>
    <row r="99" spans="2:65" s="13" customFormat="1">
      <c r="B99" s="186"/>
      <c r="D99" s="177" t="s">
        <v>150</v>
      </c>
      <c r="E99" s="187" t="s">
        <v>22</v>
      </c>
      <c r="F99" s="188" t="s">
        <v>156</v>
      </c>
      <c r="H99" s="189">
        <v>18.600000000000001</v>
      </c>
      <c r="I99" s="190"/>
      <c r="L99" s="186"/>
      <c r="M99" s="191"/>
      <c r="T99" s="192"/>
      <c r="AT99" s="187" t="s">
        <v>150</v>
      </c>
      <c r="AU99" s="187" t="s">
        <v>89</v>
      </c>
      <c r="AV99" s="13" t="s">
        <v>89</v>
      </c>
      <c r="AW99" s="13" t="s">
        <v>42</v>
      </c>
      <c r="AX99" s="13" t="s">
        <v>79</v>
      </c>
      <c r="AY99" s="187" t="s">
        <v>138</v>
      </c>
    </row>
    <row r="100" spans="2:65" s="13" customFormat="1">
      <c r="B100" s="186"/>
      <c r="D100" s="177" t="s">
        <v>150</v>
      </c>
      <c r="E100" s="187" t="s">
        <v>22</v>
      </c>
      <c r="F100" s="188" t="s">
        <v>157</v>
      </c>
      <c r="H100" s="189">
        <v>18.100000000000001</v>
      </c>
      <c r="I100" s="190"/>
      <c r="L100" s="186"/>
      <c r="M100" s="191"/>
      <c r="T100" s="192"/>
      <c r="AT100" s="187" t="s">
        <v>150</v>
      </c>
      <c r="AU100" s="187" t="s">
        <v>89</v>
      </c>
      <c r="AV100" s="13" t="s">
        <v>89</v>
      </c>
      <c r="AW100" s="13" t="s">
        <v>42</v>
      </c>
      <c r="AX100" s="13" t="s">
        <v>79</v>
      </c>
      <c r="AY100" s="187" t="s">
        <v>138</v>
      </c>
    </row>
    <row r="101" spans="2:65" s="13" customFormat="1">
      <c r="B101" s="186"/>
      <c r="D101" s="177" t="s">
        <v>150</v>
      </c>
      <c r="E101" s="187" t="s">
        <v>22</v>
      </c>
      <c r="F101" s="188" t="s">
        <v>158</v>
      </c>
      <c r="H101" s="189">
        <v>4.37</v>
      </c>
      <c r="I101" s="190"/>
      <c r="L101" s="186"/>
      <c r="M101" s="191"/>
      <c r="T101" s="192"/>
      <c r="AT101" s="187" t="s">
        <v>150</v>
      </c>
      <c r="AU101" s="187" t="s">
        <v>89</v>
      </c>
      <c r="AV101" s="13" t="s">
        <v>89</v>
      </c>
      <c r="AW101" s="13" t="s">
        <v>42</v>
      </c>
      <c r="AX101" s="13" t="s">
        <v>79</v>
      </c>
      <c r="AY101" s="187" t="s">
        <v>138</v>
      </c>
    </row>
    <row r="102" spans="2:65" s="13" customFormat="1">
      <c r="B102" s="186"/>
      <c r="D102" s="177" t="s">
        <v>150</v>
      </c>
      <c r="E102" s="187" t="s">
        <v>22</v>
      </c>
      <c r="F102" s="188" t="s">
        <v>159</v>
      </c>
      <c r="H102" s="189">
        <v>3.37</v>
      </c>
      <c r="I102" s="190"/>
      <c r="L102" s="186"/>
      <c r="M102" s="191"/>
      <c r="T102" s="192"/>
      <c r="AT102" s="187" t="s">
        <v>150</v>
      </c>
      <c r="AU102" s="187" t="s">
        <v>89</v>
      </c>
      <c r="AV102" s="13" t="s">
        <v>89</v>
      </c>
      <c r="AW102" s="13" t="s">
        <v>42</v>
      </c>
      <c r="AX102" s="13" t="s">
        <v>79</v>
      </c>
      <c r="AY102" s="187" t="s">
        <v>138</v>
      </c>
    </row>
    <row r="103" spans="2:65" s="13" customFormat="1">
      <c r="B103" s="186"/>
      <c r="D103" s="177" t="s">
        <v>150</v>
      </c>
      <c r="E103" s="187" t="s">
        <v>22</v>
      </c>
      <c r="F103" s="188" t="s">
        <v>160</v>
      </c>
      <c r="H103" s="189">
        <v>5.67</v>
      </c>
      <c r="I103" s="190"/>
      <c r="L103" s="186"/>
      <c r="M103" s="191"/>
      <c r="T103" s="192"/>
      <c r="AT103" s="187" t="s">
        <v>150</v>
      </c>
      <c r="AU103" s="187" t="s">
        <v>89</v>
      </c>
      <c r="AV103" s="13" t="s">
        <v>89</v>
      </c>
      <c r="AW103" s="13" t="s">
        <v>42</v>
      </c>
      <c r="AX103" s="13" t="s">
        <v>79</v>
      </c>
      <c r="AY103" s="187" t="s">
        <v>138</v>
      </c>
    </row>
    <row r="104" spans="2:65" s="14" customFormat="1">
      <c r="B104" s="193"/>
      <c r="D104" s="177" t="s">
        <v>150</v>
      </c>
      <c r="E104" s="194" t="s">
        <v>22</v>
      </c>
      <c r="F104" s="195" t="s">
        <v>161</v>
      </c>
      <c r="H104" s="196">
        <v>62.89</v>
      </c>
      <c r="I104" s="197"/>
      <c r="L104" s="193"/>
      <c r="M104" s="198"/>
      <c r="T104" s="199"/>
      <c r="AT104" s="194" t="s">
        <v>150</v>
      </c>
      <c r="AU104" s="194" t="s">
        <v>89</v>
      </c>
      <c r="AV104" s="14" t="s">
        <v>162</v>
      </c>
      <c r="AW104" s="14" t="s">
        <v>42</v>
      </c>
      <c r="AX104" s="14" t="s">
        <v>79</v>
      </c>
      <c r="AY104" s="194" t="s">
        <v>138</v>
      </c>
    </row>
    <row r="105" spans="2:65" s="15" customFormat="1">
      <c r="B105" s="200"/>
      <c r="D105" s="177" t="s">
        <v>150</v>
      </c>
      <c r="E105" s="201" t="s">
        <v>22</v>
      </c>
      <c r="F105" s="202" t="s">
        <v>163</v>
      </c>
      <c r="H105" s="203">
        <v>62.89</v>
      </c>
      <c r="I105" s="204"/>
      <c r="L105" s="200"/>
      <c r="M105" s="205"/>
      <c r="T105" s="206"/>
      <c r="AT105" s="201" t="s">
        <v>150</v>
      </c>
      <c r="AU105" s="201" t="s">
        <v>89</v>
      </c>
      <c r="AV105" s="15" t="s">
        <v>164</v>
      </c>
      <c r="AW105" s="15" t="s">
        <v>42</v>
      </c>
      <c r="AX105" s="15" t="s">
        <v>24</v>
      </c>
      <c r="AY105" s="201" t="s">
        <v>138</v>
      </c>
    </row>
    <row r="106" spans="2:65" s="1" customFormat="1" ht="25.5" customHeight="1">
      <c r="B106" s="40"/>
      <c r="C106" s="207" t="s">
        <v>89</v>
      </c>
      <c r="D106" s="207" t="s">
        <v>165</v>
      </c>
      <c r="E106" s="208" t="s">
        <v>166</v>
      </c>
      <c r="F106" s="209" t="s">
        <v>167</v>
      </c>
      <c r="G106" s="210" t="s">
        <v>144</v>
      </c>
      <c r="H106" s="211">
        <v>72.323999999999998</v>
      </c>
      <c r="I106" s="212">
        <v>75</v>
      </c>
      <c r="J106" s="213">
        <f>ROUND(I106*H106,2)</f>
        <v>5424.3</v>
      </c>
      <c r="K106" s="209" t="s">
        <v>145</v>
      </c>
      <c r="L106" s="214"/>
      <c r="M106" s="215" t="s">
        <v>22</v>
      </c>
      <c r="N106" s="216" t="s">
        <v>51</v>
      </c>
      <c r="P106" s="174">
        <f>O106*H106</f>
        <v>0</v>
      </c>
      <c r="Q106" s="174">
        <v>3.8999999999999998E-3</v>
      </c>
      <c r="R106" s="174">
        <f>Q106*H106</f>
        <v>0.28206359999999997</v>
      </c>
      <c r="S106" s="174">
        <v>0</v>
      </c>
      <c r="T106" s="175">
        <f>S106*H106</f>
        <v>0</v>
      </c>
      <c r="AR106" s="24" t="s">
        <v>168</v>
      </c>
      <c r="AT106" s="24" t="s">
        <v>165</v>
      </c>
      <c r="AU106" s="24" t="s">
        <v>89</v>
      </c>
      <c r="AY106" s="24" t="s">
        <v>138</v>
      </c>
      <c r="BE106" s="176">
        <f>IF(N106="základní",J106,0)</f>
        <v>0</v>
      </c>
      <c r="BF106" s="176">
        <f>IF(N106="snížená",J106,0)</f>
        <v>5424.3</v>
      </c>
      <c r="BG106" s="176">
        <f>IF(N106="zákl. přenesená",J106,0)</f>
        <v>0</v>
      </c>
      <c r="BH106" s="176">
        <f>IF(N106="sníž. přenesená",J106,0)</f>
        <v>0</v>
      </c>
      <c r="BI106" s="176">
        <f>IF(N106="nulová",J106,0)</f>
        <v>0</v>
      </c>
      <c r="BJ106" s="24" t="s">
        <v>89</v>
      </c>
      <c r="BK106" s="176">
        <f>ROUND(I106*H106,2)</f>
        <v>5424.3</v>
      </c>
      <c r="BL106" s="24" t="s">
        <v>146</v>
      </c>
      <c r="BM106" s="24" t="s">
        <v>169</v>
      </c>
    </row>
    <row r="107" spans="2:65" s="1" customFormat="1" ht="104.5">
      <c r="B107" s="40"/>
      <c r="D107" s="177" t="s">
        <v>170</v>
      </c>
      <c r="F107" s="178" t="s">
        <v>171</v>
      </c>
      <c r="I107" s="106"/>
      <c r="L107" s="40"/>
      <c r="M107" s="179"/>
      <c r="T107" s="65"/>
      <c r="AT107" s="24" t="s">
        <v>170</v>
      </c>
      <c r="AU107" s="24" t="s">
        <v>89</v>
      </c>
    </row>
    <row r="108" spans="2:65" s="13" customFormat="1">
      <c r="B108" s="186"/>
      <c r="D108" s="177" t="s">
        <v>150</v>
      </c>
      <c r="F108" s="188" t="s">
        <v>172</v>
      </c>
      <c r="H108" s="189">
        <v>72.323999999999998</v>
      </c>
      <c r="I108" s="190"/>
      <c r="L108" s="186"/>
      <c r="M108" s="191"/>
      <c r="T108" s="192"/>
      <c r="AT108" s="187" t="s">
        <v>150</v>
      </c>
      <c r="AU108" s="187" t="s">
        <v>89</v>
      </c>
      <c r="AV108" s="13" t="s">
        <v>89</v>
      </c>
      <c r="AW108" s="13" t="s">
        <v>6</v>
      </c>
      <c r="AX108" s="13" t="s">
        <v>24</v>
      </c>
      <c r="AY108" s="187" t="s">
        <v>138</v>
      </c>
    </row>
    <row r="109" spans="2:65" s="1" customFormat="1" ht="25.5" customHeight="1">
      <c r="B109" s="40"/>
      <c r="C109" s="165" t="s">
        <v>162</v>
      </c>
      <c r="D109" s="165" t="s">
        <v>141</v>
      </c>
      <c r="E109" s="166" t="s">
        <v>173</v>
      </c>
      <c r="F109" s="167" t="s">
        <v>174</v>
      </c>
      <c r="G109" s="168" t="s">
        <v>144</v>
      </c>
      <c r="H109" s="169">
        <v>17.940000000000001</v>
      </c>
      <c r="I109" s="170">
        <v>4500</v>
      </c>
      <c r="J109" s="171">
        <f>ROUND(I109*H109,2)</f>
        <v>80730</v>
      </c>
      <c r="K109" s="167" t="s">
        <v>22</v>
      </c>
      <c r="L109" s="40"/>
      <c r="M109" s="172" t="s">
        <v>22</v>
      </c>
      <c r="N109" s="173" t="s">
        <v>51</v>
      </c>
      <c r="P109" s="174">
        <f>O109*H109</f>
        <v>0</v>
      </c>
      <c r="Q109" s="174">
        <v>5.7000000000000002E-3</v>
      </c>
      <c r="R109" s="174">
        <f>Q109*H109</f>
        <v>0.10225800000000002</v>
      </c>
      <c r="S109" s="174">
        <v>0</v>
      </c>
      <c r="T109" s="175">
        <f>S109*H109</f>
        <v>0</v>
      </c>
      <c r="AR109" s="24" t="s">
        <v>146</v>
      </c>
      <c r="AT109" s="24" t="s">
        <v>141</v>
      </c>
      <c r="AU109" s="24" t="s">
        <v>89</v>
      </c>
      <c r="AY109" s="24" t="s">
        <v>138</v>
      </c>
      <c r="BE109" s="176">
        <f>IF(N109="základní",J109,0)</f>
        <v>0</v>
      </c>
      <c r="BF109" s="176">
        <f>IF(N109="snížená",J109,0)</f>
        <v>80730</v>
      </c>
      <c r="BG109" s="176">
        <f>IF(N109="zákl. přenesená",J109,0)</f>
        <v>0</v>
      </c>
      <c r="BH109" s="176">
        <f>IF(N109="sníž. přenesená",J109,0)</f>
        <v>0</v>
      </c>
      <c r="BI109" s="176">
        <f>IF(N109="nulová",J109,0)</f>
        <v>0</v>
      </c>
      <c r="BJ109" s="24" t="s">
        <v>89</v>
      </c>
      <c r="BK109" s="176">
        <f>ROUND(I109*H109,2)</f>
        <v>80730</v>
      </c>
      <c r="BL109" s="24" t="s">
        <v>146</v>
      </c>
      <c r="BM109" s="24" t="s">
        <v>175</v>
      </c>
    </row>
    <row r="110" spans="2:65" s="1" customFormat="1" ht="389.5">
      <c r="B110" s="40"/>
      <c r="D110" s="177" t="s">
        <v>170</v>
      </c>
      <c r="F110" s="217" t="s">
        <v>176</v>
      </c>
      <c r="I110" s="106"/>
      <c r="L110" s="40"/>
      <c r="M110" s="179"/>
      <c r="T110" s="65"/>
      <c r="AT110" s="24" t="s">
        <v>170</v>
      </c>
      <c r="AU110" s="24" t="s">
        <v>89</v>
      </c>
    </row>
    <row r="111" spans="2:65" s="12" customFormat="1">
      <c r="B111" s="180"/>
      <c r="D111" s="177" t="s">
        <v>150</v>
      </c>
      <c r="E111" s="181" t="s">
        <v>22</v>
      </c>
      <c r="F111" s="182" t="s">
        <v>151</v>
      </c>
      <c r="H111" s="181" t="s">
        <v>22</v>
      </c>
      <c r="I111" s="183"/>
      <c r="L111" s="180"/>
      <c r="M111" s="184"/>
      <c r="T111" s="185"/>
      <c r="AT111" s="181" t="s">
        <v>150</v>
      </c>
      <c r="AU111" s="181" t="s">
        <v>89</v>
      </c>
      <c r="AV111" s="12" t="s">
        <v>24</v>
      </c>
      <c r="AW111" s="12" t="s">
        <v>42</v>
      </c>
      <c r="AX111" s="12" t="s">
        <v>79</v>
      </c>
      <c r="AY111" s="181" t="s">
        <v>138</v>
      </c>
    </row>
    <row r="112" spans="2:65" s="12" customFormat="1">
      <c r="B112" s="180"/>
      <c r="D112" s="177" t="s">
        <v>150</v>
      </c>
      <c r="E112" s="181" t="s">
        <v>22</v>
      </c>
      <c r="F112" s="182" t="s">
        <v>177</v>
      </c>
      <c r="H112" s="181" t="s">
        <v>22</v>
      </c>
      <c r="I112" s="183"/>
      <c r="L112" s="180"/>
      <c r="M112" s="184"/>
      <c r="T112" s="185"/>
      <c r="AT112" s="181" t="s">
        <v>150</v>
      </c>
      <c r="AU112" s="181" t="s">
        <v>89</v>
      </c>
      <c r="AV112" s="12" t="s">
        <v>24</v>
      </c>
      <c r="AW112" s="12" t="s">
        <v>42</v>
      </c>
      <c r="AX112" s="12" t="s">
        <v>79</v>
      </c>
      <c r="AY112" s="181" t="s">
        <v>138</v>
      </c>
    </row>
    <row r="113" spans="2:65" s="13" customFormat="1">
      <c r="B113" s="186"/>
      <c r="D113" s="177" t="s">
        <v>150</v>
      </c>
      <c r="E113" s="187" t="s">
        <v>22</v>
      </c>
      <c r="F113" s="188" t="s">
        <v>178</v>
      </c>
      <c r="H113" s="189">
        <v>17.940000000000001</v>
      </c>
      <c r="I113" s="190"/>
      <c r="L113" s="186"/>
      <c r="M113" s="191"/>
      <c r="T113" s="192"/>
      <c r="AT113" s="187" t="s">
        <v>150</v>
      </c>
      <c r="AU113" s="187" t="s">
        <v>89</v>
      </c>
      <c r="AV113" s="13" t="s">
        <v>89</v>
      </c>
      <c r="AW113" s="13" t="s">
        <v>42</v>
      </c>
      <c r="AX113" s="13" t="s">
        <v>79</v>
      </c>
      <c r="AY113" s="187" t="s">
        <v>138</v>
      </c>
    </row>
    <row r="114" spans="2:65" s="14" customFormat="1">
      <c r="B114" s="193"/>
      <c r="D114" s="177" t="s">
        <v>150</v>
      </c>
      <c r="E114" s="194" t="s">
        <v>22</v>
      </c>
      <c r="F114" s="195" t="s">
        <v>161</v>
      </c>
      <c r="H114" s="196">
        <v>17.940000000000001</v>
      </c>
      <c r="I114" s="197"/>
      <c r="L114" s="193"/>
      <c r="M114" s="198"/>
      <c r="T114" s="199"/>
      <c r="AT114" s="194" t="s">
        <v>150</v>
      </c>
      <c r="AU114" s="194" t="s">
        <v>89</v>
      </c>
      <c r="AV114" s="14" t="s">
        <v>162</v>
      </c>
      <c r="AW114" s="14" t="s">
        <v>42</v>
      </c>
      <c r="AX114" s="14" t="s">
        <v>79</v>
      </c>
      <c r="AY114" s="194" t="s">
        <v>138</v>
      </c>
    </row>
    <row r="115" spans="2:65" s="15" customFormat="1">
      <c r="B115" s="200"/>
      <c r="D115" s="177" t="s">
        <v>150</v>
      </c>
      <c r="E115" s="201" t="s">
        <v>22</v>
      </c>
      <c r="F115" s="202" t="s">
        <v>163</v>
      </c>
      <c r="H115" s="203">
        <v>17.940000000000001</v>
      </c>
      <c r="I115" s="204"/>
      <c r="L115" s="200"/>
      <c r="M115" s="205"/>
      <c r="T115" s="206"/>
      <c r="AT115" s="201" t="s">
        <v>150</v>
      </c>
      <c r="AU115" s="201" t="s">
        <v>89</v>
      </c>
      <c r="AV115" s="15" t="s">
        <v>164</v>
      </c>
      <c r="AW115" s="15" t="s">
        <v>42</v>
      </c>
      <c r="AX115" s="15" t="s">
        <v>24</v>
      </c>
      <c r="AY115" s="201" t="s">
        <v>138</v>
      </c>
    </row>
    <row r="116" spans="2:65" s="1" customFormat="1" ht="38.25" customHeight="1">
      <c r="B116" s="40"/>
      <c r="C116" s="165" t="s">
        <v>164</v>
      </c>
      <c r="D116" s="165" t="s">
        <v>141</v>
      </c>
      <c r="E116" s="166" t="s">
        <v>179</v>
      </c>
      <c r="F116" s="167" t="s">
        <v>180</v>
      </c>
      <c r="G116" s="168" t="s">
        <v>181</v>
      </c>
      <c r="H116" s="218">
        <v>918</v>
      </c>
      <c r="I116" s="170">
        <v>3</v>
      </c>
      <c r="J116" s="171">
        <f>ROUND(I116*H116,2)</f>
        <v>2754</v>
      </c>
      <c r="K116" s="167" t="s">
        <v>145</v>
      </c>
      <c r="L116" s="40"/>
      <c r="M116" s="172" t="s">
        <v>22</v>
      </c>
      <c r="N116" s="173" t="s">
        <v>51</v>
      </c>
      <c r="P116" s="174">
        <f>O116*H116</f>
        <v>0</v>
      </c>
      <c r="Q116" s="174">
        <v>0</v>
      </c>
      <c r="R116" s="174">
        <f>Q116*H116</f>
        <v>0</v>
      </c>
      <c r="S116" s="174">
        <v>0</v>
      </c>
      <c r="T116" s="175">
        <f>S116*H116</f>
        <v>0</v>
      </c>
      <c r="AR116" s="24" t="s">
        <v>146</v>
      </c>
      <c r="AT116" s="24" t="s">
        <v>141</v>
      </c>
      <c r="AU116" s="24" t="s">
        <v>89</v>
      </c>
      <c r="AY116" s="24" t="s">
        <v>138</v>
      </c>
      <c r="BE116" s="176">
        <f>IF(N116="základní",J116,0)</f>
        <v>0</v>
      </c>
      <c r="BF116" s="176">
        <f>IF(N116="snížená",J116,0)</f>
        <v>2754</v>
      </c>
      <c r="BG116" s="176">
        <f>IF(N116="zákl. přenesená",J116,0)</f>
        <v>0</v>
      </c>
      <c r="BH116" s="176">
        <f>IF(N116="sníž. přenesená",J116,0)</f>
        <v>0</v>
      </c>
      <c r="BI116" s="176">
        <f>IF(N116="nulová",J116,0)</f>
        <v>0</v>
      </c>
      <c r="BJ116" s="24" t="s">
        <v>89</v>
      </c>
      <c r="BK116" s="176">
        <f>ROUND(I116*H116,2)</f>
        <v>2754</v>
      </c>
      <c r="BL116" s="24" t="s">
        <v>146</v>
      </c>
      <c r="BM116" s="24" t="s">
        <v>182</v>
      </c>
    </row>
    <row r="117" spans="2:65" s="1" customFormat="1" ht="85.5">
      <c r="B117" s="40"/>
      <c r="D117" s="177" t="s">
        <v>148</v>
      </c>
      <c r="F117" s="178" t="s">
        <v>183</v>
      </c>
      <c r="I117" s="106"/>
      <c r="L117" s="40"/>
      <c r="M117" s="179"/>
      <c r="T117" s="65"/>
      <c r="AT117" s="24" t="s">
        <v>148</v>
      </c>
      <c r="AU117" s="24" t="s">
        <v>89</v>
      </c>
    </row>
    <row r="118" spans="2:65" s="11" customFormat="1" ht="29.9" customHeight="1">
      <c r="B118" s="153"/>
      <c r="D118" s="154" t="s">
        <v>78</v>
      </c>
      <c r="E118" s="163" t="s">
        <v>184</v>
      </c>
      <c r="F118" s="163" t="s">
        <v>185</v>
      </c>
      <c r="I118" s="156"/>
      <c r="J118" s="164">
        <f>BK118</f>
        <v>74364.800000000003</v>
      </c>
      <c r="L118" s="153"/>
      <c r="M118" s="158"/>
      <c r="P118" s="159">
        <f>SUM(P119:P135)</f>
        <v>0</v>
      </c>
      <c r="R118" s="159">
        <f>SUM(R119:R135)</f>
        <v>0.6343584000000001</v>
      </c>
      <c r="T118" s="160">
        <f>SUM(T119:T135)</f>
        <v>0</v>
      </c>
      <c r="AR118" s="154" t="s">
        <v>89</v>
      </c>
      <c r="AT118" s="161" t="s">
        <v>78</v>
      </c>
      <c r="AU118" s="161" t="s">
        <v>24</v>
      </c>
      <c r="AY118" s="154" t="s">
        <v>138</v>
      </c>
      <c r="BK118" s="162">
        <f>SUM(BK119:BK135)</f>
        <v>74364.800000000003</v>
      </c>
    </row>
    <row r="119" spans="2:65" s="1" customFormat="1" ht="25.5" customHeight="1">
      <c r="B119" s="40"/>
      <c r="C119" s="165" t="s">
        <v>186</v>
      </c>
      <c r="D119" s="165" t="s">
        <v>141</v>
      </c>
      <c r="E119" s="166" t="s">
        <v>187</v>
      </c>
      <c r="F119" s="167" t="s">
        <v>188</v>
      </c>
      <c r="G119" s="168" t="s">
        <v>144</v>
      </c>
      <c r="H119" s="169">
        <v>144</v>
      </c>
      <c r="I119" s="170">
        <v>45</v>
      </c>
      <c r="J119" s="171">
        <f>ROUND(I119*H119,2)</f>
        <v>6480</v>
      </c>
      <c r="K119" s="167" t="s">
        <v>22</v>
      </c>
      <c r="L119" s="40"/>
      <c r="M119" s="172" t="s">
        <v>22</v>
      </c>
      <c r="N119" s="173" t="s">
        <v>51</v>
      </c>
      <c r="P119" s="174">
        <f>O119*H119</f>
        <v>0</v>
      </c>
      <c r="Q119" s="174">
        <v>0</v>
      </c>
      <c r="R119" s="174">
        <f>Q119*H119</f>
        <v>0</v>
      </c>
      <c r="S119" s="174">
        <v>0</v>
      </c>
      <c r="T119" s="175">
        <f>S119*H119</f>
        <v>0</v>
      </c>
      <c r="AR119" s="24" t="s">
        <v>146</v>
      </c>
      <c r="AT119" s="24" t="s">
        <v>141</v>
      </c>
      <c r="AU119" s="24" t="s">
        <v>89</v>
      </c>
      <c r="AY119" s="24" t="s">
        <v>138</v>
      </c>
      <c r="BE119" s="176">
        <f>IF(N119="základní",J119,0)</f>
        <v>0</v>
      </c>
      <c r="BF119" s="176">
        <f>IF(N119="snížená",J119,0)</f>
        <v>6480</v>
      </c>
      <c r="BG119" s="176">
        <f>IF(N119="zákl. přenesená",J119,0)</f>
        <v>0</v>
      </c>
      <c r="BH119" s="176">
        <f>IF(N119="sníž. přenesená",J119,0)</f>
        <v>0</v>
      </c>
      <c r="BI119" s="176">
        <f>IF(N119="nulová",J119,0)</f>
        <v>0</v>
      </c>
      <c r="BJ119" s="24" t="s">
        <v>89</v>
      </c>
      <c r="BK119" s="176">
        <f>ROUND(I119*H119,2)</f>
        <v>6480</v>
      </c>
      <c r="BL119" s="24" t="s">
        <v>146</v>
      </c>
      <c r="BM119" s="24" t="s">
        <v>189</v>
      </c>
    </row>
    <row r="120" spans="2:65" s="12" customFormat="1">
      <c r="B120" s="180"/>
      <c r="D120" s="177" t="s">
        <v>150</v>
      </c>
      <c r="E120" s="181" t="s">
        <v>22</v>
      </c>
      <c r="F120" s="182" t="s">
        <v>151</v>
      </c>
      <c r="H120" s="181" t="s">
        <v>22</v>
      </c>
      <c r="I120" s="183"/>
      <c r="L120" s="180"/>
      <c r="M120" s="184"/>
      <c r="T120" s="185"/>
      <c r="AT120" s="181" t="s">
        <v>150</v>
      </c>
      <c r="AU120" s="181" t="s">
        <v>89</v>
      </c>
      <c r="AV120" s="12" t="s">
        <v>24</v>
      </c>
      <c r="AW120" s="12" t="s">
        <v>42</v>
      </c>
      <c r="AX120" s="12" t="s">
        <v>79</v>
      </c>
      <c r="AY120" s="181" t="s">
        <v>138</v>
      </c>
    </row>
    <row r="121" spans="2:65" s="13" customFormat="1">
      <c r="B121" s="186"/>
      <c r="D121" s="177" t="s">
        <v>150</v>
      </c>
      <c r="E121" s="187" t="s">
        <v>22</v>
      </c>
      <c r="F121" s="188" t="s">
        <v>190</v>
      </c>
      <c r="H121" s="189">
        <v>132</v>
      </c>
      <c r="I121" s="190"/>
      <c r="L121" s="186"/>
      <c r="M121" s="191"/>
      <c r="T121" s="192"/>
      <c r="AT121" s="187" t="s">
        <v>150</v>
      </c>
      <c r="AU121" s="187" t="s">
        <v>89</v>
      </c>
      <c r="AV121" s="13" t="s">
        <v>89</v>
      </c>
      <c r="AW121" s="13" t="s">
        <v>42</v>
      </c>
      <c r="AX121" s="13" t="s">
        <v>79</v>
      </c>
      <c r="AY121" s="187" t="s">
        <v>138</v>
      </c>
    </row>
    <row r="122" spans="2:65" s="13" customFormat="1">
      <c r="B122" s="186"/>
      <c r="D122" s="177" t="s">
        <v>150</v>
      </c>
      <c r="E122" s="187" t="s">
        <v>22</v>
      </c>
      <c r="F122" s="188" t="s">
        <v>191</v>
      </c>
      <c r="H122" s="189">
        <v>12</v>
      </c>
      <c r="I122" s="190"/>
      <c r="L122" s="186"/>
      <c r="M122" s="191"/>
      <c r="T122" s="192"/>
      <c r="AT122" s="187" t="s">
        <v>150</v>
      </c>
      <c r="AU122" s="187" t="s">
        <v>89</v>
      </c>
      <c r="AV122" s="13" t="s">
        <v>89</v>
      </c>
      <c r="AW122" s="13" t="s">
        <v>42</v>
      </c>
      <c r="AX122" s="13" t="s">
        <v>79</v>
      </c>
      <c r="AY122" s="187" t="s">
        <v>138</v>
      </c>
    </row>
    <row r="123" spans="2:65" s="14" customFormat="1">
      <c r="B123" s="193"/>
      <c r="D123" s="177" t="s">
        <v>150</v>
      </c>
      <c r="E123" s="194" t="s">
        <v>22</v>
      </c>
      <c r="F123" s="195" t="s">
        <v>161</v>
      </c>
      <c r="H123" s="196">
        <v>144</v>
      </c>
      <c r="I123" s="197"/>
      <c r="L123" s="193"/>
      <c r="M123" s="198"/>
      <c r="T123" s="199"/>
      <c r="AT123" s="194" t="s">
        <v>150</v>
      </c>
      <c r="AU123" s="194" t="s">
        <v>89</v>
      </c>
      <c r="AV123" s="14" t="s">
        <v>162</v>
      </c>
      <c r="AW123" s="14" t="s">
        <v>42</v>
      </c>
      <c r="AX123" s="14" t="s">
        <v>79</v>
      </c>
      <c r="AY123" s="194" t="s">
        <v>138</v>
      </c>
    </row>
    <row r="124" spans="2:65" s="15" customFormat="1">
      <c r="B124" s="200"/>
      <c r="D124" s="177" t="s">
        <v>150</v>
      </c>
      <c r="E124" s="201" t="s">
        <v>22</v>
      </c>
      <c r="F124" s="202" t="s">
        <v>163</v>
      </c>
      <c r="H124" s="203">
        <v>144</v>
      </c>
      <c r="I124" s="204"/>
      <c r="L124" s="200"/>
      <c r="M124" s="205"/>
      <c r="T124" s="206"/>
      <c r="AT124" s="201" t="s">
        <v>150</v>
      </c>
      <c r="AU124" s="201" t="s">
        <v>89</v>
      </c>
      <c r="AV124" s="15" t="s">
        <v>164</v>
      </c>
      <c r="AW124" s="15" t="s">
        <v>42</v>
      </c>
      <c r="AX124" s="15" t="s">
        <v>24</v>
      </c>
      <c r="AY124" s="201" t="s">
        <v>138</v>
      </c>
    </row>
    <row r="125" spans="2:65" s="1" customFormat="1" ht="25.5" customHeight="1">
      <c r="B125" s="40"/>
      <c r="C125" s="165" t="s">
        <v>192</v>
      </c>
      <c r="D125" s="165" t="s">
        <v>141</v>
      </c>
      <c r="E125" s="166" t="s">
        <v>193</v>
      </c>
      <c r="F125" s="167" t="s">
        <v>194</v>
      </c>
      <c r="G125" s="168" t="s">
        <v>195</v>
      </c>
      <c r="H125" s="169">
        <v>239.2</v>
      </c>
      <c r="I125" s="170">
        <v>155</v>
      </c>
      <c r="J125" s="171">
        <f>ROUND(I125*H125,2)</f>
        <v>37076</v>
      </c>
      <c r="K125" s="167" t="s">
        <v>145</v>
      </c>
      <c r="L125" s="40"/>
      <c r="M125" s="172" t="s">
        <v>22</v>
      </c>
      <c r="N125" s="173" t="s">
        <v>51</v>
      </c>
      <c r="P125" s="174">
        <f>O125*H125</f>
        <v>0</v>
      </c>
      <c r="Q125" s="174">
        <v>0</v>
      </c>
      <c r="R125" s="174">
        <f>Q125*H125</f>
        <v>0</v>
      </c>
      <c r="S125" s="174">
        <v>0</v>
      </c>
      <c r="T125" s="175">
        <f>S125*H125</f>
        <v>0</v>
      </c>
      <c r="AR125" s="24" t="s">
        <v>146</v>
      </c>
      <c r="AT125" s="24" t="s">
        <v>141</v>
      </c>
      <c r="AU125" s="24" t="s">
        <v>89</v>
      </c>
      <c r="AY125" s="24" t="s">
        <v>138</v>
      </c>
      <c r="BE125" s="176">
        <f>IF(N125="základní",J125,0)</f>
        <v>0</v>
      </c>
      <c r="BF125" s="176">
        <f>IF(N125="snížená",J125,0)</f>
        <v>37076</v>
      </c>
      <c r="BG125" s="176">
        <f>IF(N125="zákl. přenesená",J125,0)</f>
        <v>0</v>
      </c>
      <c r="BH125" s="176">
        <f>IF(N125="sníž. přenesená",J125,0)</f>
        <v>0</v>
      </c>
      <c r="BI125" s="176">
        <f>IF(N125="nulová",J125,0)</f>
        <v>0</v>
      </c>
      <c r="BJ125" s="24" t="s">
        <v>89</v>
      </c>
      <c r="BK125" s="176">
        <f>ROUND(I125*H125,2)</f>
        <v>37076</v>
      </c>
      <c r="BL125" s="24" t="s">
        <v>146</v>
      </c>
      <c r="BM125" s="24" t="s">
        <v>196</v>
      </c>
    </row>
    <row r="126" spans="2:65" s="1" customFormat="1" ht="38">
      <c r="B126" s="40"/>
      <c r="D126" s="177" t="s">
        <v>148</v>
      </c>
      <c r="F126" s="178" t="s">
        <v>197</v>
      </c>
      <c r="I126" s="106"/>
      <c r="L126" s="40"/>
      <c r="M126" s="179"/>
      <c r="T126" s="65"/>
      <c r="AT126" s="24" t="s">
        <v>148</v>
      </c>
      <c r="AU126" s="24" t="s">
        <v>89</v>
      </c>
    </row>
    <row r="127" spans="2:65" s="12" customFormat="1">
      <c r="B127" s="180"/>
      <c r="D127" s="177" t="s">
        <v>150</v>
      </c>
      <c r="E127" s="181" t="s">
        <v>22</v>
      </c>
      <c r="F127" s="182" t="s">
        <v>151</v>
      </c>
      <c r="H127" s="181" t="s">
        <v>22</v>
      </c>
      <c r="I127" s="183"/>
      <c r="L127" s="180"/>
      <c r="M127" s="184"/>
      <c r="T127" s="185"/>
      <c r="AT127" s="181" t="s">
        <v>150</v>
      </c>
      <c r="AU127" s="181" t="s">
        <v>89</v>
      </c>
      <c r="AV127" s="12" t="s">
        <v>24</v>
      </c>
      <c r="AW127" s="12" t="s">
        <v>42</v>
      </c>
      <c r="AX127" s="12" t="s">
        <v>79</v>
      </c>
      <c r="AY127" s="181" t="s">
        <v>138</v>
      </c>
    </row>
    <row r="128" spans="2:65" s="13" customFormat="1">
      <c r="B128" s="186"/>
      <c r="D128" s="177" t="s">
        <v>150</v>
      </c>
      <c r="E128" s="187" t="s">
        <v>22</v>
      </c>
      <c r="F128" s="188" t="s">
        <v>198</v>
      </c>
      <c r="H128" s="189">
        <v>239.2</v>
      </c>
      <c r="I128" s="190"/>
      <c r="L128" s="186"/>
      <c r="M128" s="191"/>
      <c r="T128" s="192"/>
      <c r="AT128" s="187" t="s">
        <v>150</v>
      </c>
      <c r="AU128" s="187" t="s">
        <v>89</v>
      </c>
      <c r="AV128" s="13" t="s">
        <v>89</v>
      </c>
      <c r="AW128" s="13" t="s">
        <v>42</v>
      </c>
      <c r="AX128" s="13" t="s">
        <v>79</v>
      </c>
      <c r="AY128" s="187" t="s">
        <v>138</v>
      </c>
    </row>
    <row r="129" spans="2:65" s="14" customFormat="1">
      <c r="B129" s="193"/>
      <c r="D129" s="177" t="s">
        <v>150</v>
      </c>
      <c r="E129" s="194" t="s">
        <v>22</v>
      </c>
      <c r="F129" s="195" t="s">
        <v>161</v>
      </c>
      <c r="H129" s="196">
        <v>239.2</v>
      </c>
      <c r="I129" s="197"/>
      <c r="L129" s="193"/>
      <c r="M129" s="198"/>
      <c r="T129" s="199"/>
      <c r="AT129" s="194" t="s">
        <v>150</v>
      </c>
      <c r="AU129" s="194" t="s">
        <v>89</v>
      </c>
      <c r="AV129" s="14" t="s">
        <v>162</v>
      </c>
      <c r="AW129" s="14" t="s">
        <v>42</v>
      </c>
      <c r="AX129" s="14" t="s">
        <v>79</v>
      </c>
      <c r="AY129" s="194" t="s">
        <v>138</v>
      </c>
    </row>
    <row r="130" spans="2:65" s="15" customFormat="1">
      <c r="B130" s="200"/>
      <c r="D130" s="177" t="s">
        <v>150</v>
      </c>
      <c r="E130" s="201" t="s">
        <v>22</v>
      </c>
      <c r="F130" s="202" t="s">
        <v>163</v>
      </c>
      <c r="H130" s="203">
        <v>239.2</v>
      </c>
      <c r="I130" s="204"/>
      <c r="L130" s="200"/>
      <c r="M130" s="205"/>
      <c r="T130" s="206"/>
      <c r="AT130" s="201" t="s">
        <v>150</v>
      </c>
      <c r="AU130" s="201" t="s">
        <v>89</v>
      </c>
      <c r="AV130" s="15" t="s">
        <v>164</v>
      </c>
      <c r="AW130" s="15" t="s">
        <v>42</v>
      </c>
      <c r="AX130" s="15" t="s">
        <v>24</v>
      </c>
      <c r="AY130" s="201" t="s">
        <v>138</v>
      </c>
    </row>
    <row r="131" spans="2:65" s="1" customFormat="1" ht="25.5" customHeight="1">
      <c r="B131" s="40"/>
      <c r="C131" s="207" t="s">
        <v>199</v>
      </c>
      <c r="D131" s="207" t="s">
        <v>165</v>
      </c>
      <c r="E131" s="208" t="s">
        <v>200</v>
      </c>
      <c r="F131" s="209" t="s">
        <v>201</v>
      </c>
      <c r="G131" s="210" t="s">
        <v>144</v>
      </c>
      <c r="H131" s="211">
        <v>287.04000000000002</v>
      </c>
      <c r="I131" s="212">
        <v>95</v>
      </c>
      <c r="J131" s="213">
        <f>ROUND(I131*H131,2)</f>
        <v>27268.799999999999</v>
      </c>
      <c r="K131" s="209" t="s">
        <v>22</v>
      </c>
      <c r="L131" s="214"/>
      <c r="M131" s="215" t="s">
        <v>22</v>
      </c>
      <c r="N131" s="216" t="s">
        <v>51</v>
      </c>
      <c r="P131" s="174">
        <f>O131*H131</f>
        <v>0</v>
      </c>
      <c r="Q131" s="174">
        <v>2.2100000000000002E-3</v>
      </c>
      <c r="R131" s="174">
        <f>Q131*H131</f>
        <v>0.6343584000000001</v>
      </c>
      <c r="S131" s="174">
        <v>0</v>
      </c>
      <c r="T131" s="175">
        <f>S131*H131</f>
        <v>0</v>
      </c>
      <c r="AR131" s="24" t="s">
        <v>168</v>
      </c>
      <c r="AT131" s="24" t="s">
        <v>165</v>
      </c>
      <c r="AU131" s="24" t="s">
        <v>89</v>
      </c>
      <c r="AY131" s="24" t="s">
        <v>138</v>
      </c>
      <c r="BE131" s="176">
        <f>IF(N131="základní",J131,0)</f>
        <v>0</v>
      </c>
      <c r="BF131" s="176">
        <f>IF(N131="snížená",J131,0)</f>
        <v>27268.799999999999</v>
      </c>
      <c r="BG131" s="176">
        <f>IF(N131="zákl. přenesená",J131,0)</f>
        <v>0</v>
      </c>
      <c r="BH131" s="176">
        <f>IF(N131="sníž. přenesená",J131,0)</f>
        <v>0</v>
      </c>
      <c r="BI131" s="176">
        <f>IF(N131="nulová",J131,0)</f>
        <v>0</v>
      </c>
      <c r="BJ131" s="24" t="s">
        <v>89</v>
      </c>
      <c r="BK131" s="176">
        <f>ROUND(I131*H131,2)</f>
        <v>27268.799999999999</v>
      </c>
      <c r="BL131" s="24" t="s">
        <v>146</v>
      </c>
      <c r="BM131" s="24" t="s">
        <v>202</v>
      </c>
    </row>
    <row r="132" spans="2:65" s="1" customFormat="1" ht="19">
      <c r="B132" s="40"/>
      <c r="D132" s="177" t="s">
        <v>170</v>
      </c>
      <c r="F132" s="178" t="s">
        <v>203</v>
      </c>
      <c r="I132" s="106"/>
      <c r="L132" s="40"/>
      <c r="M132" s="179"/>
      <c r="T132" s="65"/>
      <c r="AT132" s="24" t="s">
        <v>170</v>
      </c>
      <c r="AU132" s="24" t="s">
        <v>89</v>
      </c>
    </row>
    <row r="133" spans="2:65" s="13" customFormat="1">
      <c r="B133" s="186"/>
      <c r="D133" s="177" t="s">
        <v>150</v>
      </c>
      <c r="F133" s="188" t="s">
        <v>204</v>
      </c>
      <c r="H133" s="189">
        <v>287.04000000000002</v>
      </c>
      <c r="I133" s="190"/>
      <c r="L133" s="186"/>
      <c r="M133" s="191"/>
      <c r="T133" s="192"/>
      <c r="AT133" s="187" t="s">
        <v>150</v>
      </c>
      <c r="AU133" s="187" t="s">
        <v>89</v>
      </c>
      <c r="AV133" s="13" t="s">
        <v>89</v>
      </c>
      <c r="AW133" s="13" t="s">
        <v>6</v>
      </c>
      <c r="AX133" s="13" t="s">
        <v>24</v>
      </c>
      <c r="AY133" s="187" t="s">
        <v>138</v>
      </c>
    </row>
    <row r="134" spans="2:65" s="1" customFormat="1" ht="38.25" customHeight="1">
      <c r="B134" s="40"/>
      <c r="C134" s="165" t="s">
        <v>205</v>
      </c>
      <c r="D134" s="165" t="s">
        <v>141</v>
      </c>
      <c r="E134" s="166" t="s">
        <v>206</v>
      </c>
      <c r="F134" s="167" t="s">
        <v>207</v>
      </c>
      <c r="G134" s="168" t="s">
        <v>181</v>
      </c>
      <c r="H134" s="218">
        <v>708</v>
      </c>
      <c r="I134" s="170">
        <v>5</v>
      </c>
      <c r="J134" s="171">
        <f>ROUND(I134*H134,2)</f>
        <v>3540</v>
      </c>
      <c r="K134" s="167" t="s">
        <v>145</v>
      </c>
      <c r="L134" s="40"/>
      <c r="M134" s="172" t="s">
        <v>22</v>
      </c>
      <c r="N134" s="173" t="s">
        <v>51</v>
      </c>
      <c r="P134" s="174">
        <f>O134*H134</f>
        <v>0</v>
      </c>
      <c r="Q134" s="174">
        <v>0</v>
      </c>
      <c r="R134" s="174">
        <f>Q134*H134</f>
        <v>0</v>
      </c>
      <c r="S134" s="174">
        <v>0</v>
      </c>
      <c r="T134" s="175">
        <f>S134*H134</f>
        <v>0</v>
      </c>
      <c r="AR134" s="24" t="s">
        <v>146</v>
      </c>
      <c r="AT134" s="24" t="s">
        <v>141</v>
      </c>
      <c r="AU134" s="24" t="s">
        <v>89</v>
      </c>
      <c r="AY134" s="24" t="s">
        <v>138</v>
      </c>
      <c r="BE134" s="176">
        <f>IF(N134="základní",J134,0)</f>
        <v>0</v>
      </c>
      <c r="BF134" s="176">
        <f>IF(N134="snížená",J134,0)</f>
        <v>3540</v>
      </c>
      <c r="BG134" s="176">
        <f>IF(N134="zákl. přenesená",J134,0)</f>
        <v>0</v>
      </c>
      <c r="BH134" s="176">
        <f>IF(N134="sníž. přenesená",J134,0)</f>
        <v>0</v>
      </c>
      <c r="BI134" s="176">
        <f>IF(N134="nulová",J134,0)</f>
        <v>0</v>
      </c>
      <c r="BJ134" s="24" t="s">
        <v>89</v>
      </c>
      <c r="BK134" s="176">
        <f>ROUND(I134*H134,2)</f>
        <v>3540</v>
      </c>
      <c r="BL134" s="24" t="s">
        <v>146</v>
      </c>
      <c r="BM134" s="24" t="s">
        <v>208</v>
      </c>
    </row>
    <row r="135" spans="2:65" s="1" customFormat="1" ht="85.5">
      <c r="B135" s="40"/>
      <c r="D135" s="177" t="s">
        <v>148</v>
      </c>
      <c r="F135" s="178" t="s">
        <v>209</v>
      </c>
      <c r="I135" s="106"/>
      <c r="L135" s="40"/>
      <c r="M135" s="179"/>
      <c r="T135" s="65"/>
      <c r="AT135" s="24" t="s">
        <v>148</v>
      </c>
      <c r="AU135" s="24" t="s">
        <v>89</v>
      </c>
    </row>
    <row r="136" spans="2:65" s="11" customFormat="1" ht="29.9" customHeight="1">
      <c r="B136" s="153"/>
      <c r="D136" s="154" t="s">
        <v>78</v>
      </c>
      <c r="E136" s="163" t="s">
        <v>210</v>
      </c>
      <c r="F136" s="163" t="s">
        <v>211</v>
      </c>
      <c r="I136" s="156"/>
      <c r="J136" s="164">
        <f>BK136</f>
        <v>76997.919999999998</v>
      </c>
      <c r="L136" s="153"/>
      <c r="M136" s="158"/>
      <c r="P136" s="159">
        <f>SUM(P137:P192)</f>
        <v>0</v>
      </c>
      <c r="R136" s="159">
        <f>SUM(R137:R192)</f>
        <v>1.7183404799999999</v>
      </c>
      <c r="T136" s="160">
        <f>SUM(T137:T192)</f>
        <v>0</v>
      </c>
      <c r="AR136" s="154" t="s">
        <v>89</v>
      </c>
      <c r="AT136" s="161" t="s">
        <v>78</v>
      </c>
      <c r="AU136" s="161" t="s">
        <v>24</v>
      </c>
      <c r="AY136" s="154" t="s">
        <v>138</v>
      </c>
      <c r="BK136" s="162">
        <f>SUM(BK137:BK192)</f>
        <v>76997.919999999998</v>
      </c>
    </row>
    <row r="137" spans="2:65" s="1" customFormat="1" ht="25.5" customHeight="1">
      <c r="B137" s="40"/>
      <c r="C137" s="165" t="s">
        <v>212</v>
      </c>
      <c r="D137" s="165" t="s">
        <v>141</v>
      </c>
      <c r="E137" s="166" t="s">
        <v>213</v>
      </c>
      <c r="F137" s="167" t="s">
        <v>214</v>
      </c>
      <c r="G137" s="168" t="s">
        <v>144</v>
      </c>
      <c r="H137" s="169">
        <v>196</v>
      </c>
      <c r="I137" s="170">
        <v>45</v>
      </c>
      <c r="J137" s="171">
        <f>ROUND(I137*H137,2)</f>
        <v>8820</v>
      </c>
      <c r="K137" s="167" t="s">
        <v>145</v>
      </c>
      <c r="L137" s="40"/>
      <c r="M137" s="172" t="s">
        <v>22</v>
      </c>
      <c r="N137" s="173" t="s">
        <v>51</v>
      </c>
      <c r="P137" s="174">
        <f>O137*H137</f>
        <v>0</v>
      </c>
      <c r="Q137" s="174">
        <v>0</v>
      </c>
      <c r="R137" s="174">
        <f>Q137*H137</f>
        <v>0</v>
      </c>
      <c r="S137" s="174">
        <v>0</v>
      </c>
      <c r="T137" s="175">
        <f>S137*H137</f>
        <v>0</v>
      </c>
      <c r="AR137" s="24" t="s">
        <v>146</v>
      </c>
      <c r="AT137" s="24" t="s">
        <v>141</v>
      </c>
      <c r="AU137" s="24" t="s">
        <v>89</v>
      </c>
      <c r="AY137" s="24" t="s">
        <v>138</v>
      </c>
      <c r="BE137" s="176">
        <f>IF(N137="základní",J137,0)</f>
        <v>0</v>
      </c>
      <c r="BF137" s="176">
        <f>IF(N137="snížená",J137,0)</f>
        <v>8820</v>
      </c>
      <c r="BG137" s="176">
        <f>IF(N137="zákl. přenesená",J137,0)</f>
        <v>0</v>
      </c>
      <c r="BH137" s="176">
        <f>IF(N137="sníž. přenesená",J137,0)</f>
        <v>0</v>
      </c>
      <c r="BI137" s="176">
        <f>IF(N137="nulová",J137,0)</f>
        <v>0</v>
      </c>
      <c r="BJ137" s="24" t="s">
        <v>89</v>
      </c>
      <c r="BK137" s="176">
        <f>ROUND(I137*H137,2)</f>
        <v>8820</v>
      </c>
      <c r="BL137" s="24" t="s">
        <v>146</v>
      </c>
      <c r="BM137" s="24" t="s">
        <v>215</v>
      </c>
    </row>
    <row r="138" spans="2:65" s="12" customFormat="1">
      <c r="B138" s="180"/>
      <c r="D138" s="177" t="s">
        <v>150</v>
      </c>
      <c r="E138" s="181" t="s">
        <v>22</v>
      </c>
      <c r="F138" s="182" t="s">
        <v>216</v>
      </c>
      <c r="H138" s="181" t="s">
        <v>22</v>
      </c>
      <c r="I138" s="183"/>
      <c r="L138" s="180"/>
      <c r="M138" s="184"/>
      <c r="T138" s="185"/>
      <c r="AT138" s="181" t="s">
        <v>150</v>
      </c>
      <c r="AU138" s="181" t="s">
        <v>89</v>
      </c>
      <c r="AV138" s="12" t="s">
        <v>24</v>
      </c>
      <c r="AW138" s="12" t="s">
        <v>42</v>
      </c>
      <c r="AX138" s="12" t="s">
        <v>79</v>
      </c>
      <c r="AY138" s="181" t="s">
        <v>138</v>
      </c>
    </row>
    <row r="139" spans="2:65" s="13" customFormat="1">
      <c r="B139" s="186"/>
      <c r="D139" s="177" t="s">
        <v>150</v>
      </c>
      <c r="E139" s="187" t="s">
        <v>22</v>
      </c>
      <c r="F139" s="188" t="s">
        <v>217</v>
      </c>
      <c r="H139" s="189">
        <v>196</v>
      </c>
      <c r="I139" s="190"/>
      <c r="L139" s="186"/>
      <c r="M139" s="191"/>
      <c r="T139" s="192"/>
      <c r="AT139" s="187" t="s">
        <v>150</v>
      </c>
      <c r="AU139" s="187" t="s">
        <v>89</v>
      </c>
      <c r="AV139" s="13" t="s">
        <v>89</v>
      </c>
      <c r="AW139" s="13" t="s">
        <v>42</v>
      </c>
      <c r="AX139" s="13" t="s">
        <v>79</v>
      </c>
      <c r="AY139" s="187" t="s">
        <v>138</v>
      </c>
    </row>
    <row r="140" spans="2:65" s="14" customFormat="1">
      <c r="B140" s="193"/>
      <c r="D140" s="177" t="s">
        <v>150</v>
      </c>
      <c r="E140" s="194" t="s">
        <v>22</v>
      </c>
      <c r="F140" s="195" t="s">
        <v>161</v>
      </c>
      <c r="H140" s="196">
        <v>196</v>
      </c>
      <c r="I140" s="197"/>
      <c r="L140" s="193"/>
      <c r="M140" s="198"/>
      <c r="T140" s="199"/>
      <c r="AT140" s="194" t="s">
        <v>150</v>
      </c>
      <c r="AU140" s="194" t="s">
        <v>89</v>
      </c>
      <c r="AV140" s="14" t="s">
        <v>162</v>
      </c>
      <c r="AW140" s="14" t="s">
        <v>42</v>
      </c>
      <c r="AX140" s="14" t="s">
        <v>24</v>
      </c>
      <c r="AY140" s="194" t="s">
        <v>138</v>
      </c>
    </row>
    <row r="141" spans="2:65" s="1" customFormat="1" ht="38.25" customHeight="1">
      <c r="B141" s="40"/>
      <c r="C141" s="207" t="s">
        <v>29</v>
      </c>
      <c r="D141" s="207" t="s">
        <v>165</v>
      </c>
      <c r="E141" s="208" t="s">
        <v>218</v>
      </c>
      <c r="F141" s="209" t="s">
        <v>219</v>
      </c>
      <c r="G141" s="210" t="s">
        <v>144</v>
      </c>
      <c r="H141" s="211">
        <v>99.96</v>
      </c>
      <c r="I141" s="212">
        <v>35</v>
      </c>
      <c r="J141" s="213">
        <f>ROUND(I141*H141,2)</f>
        <v>3498.6</v>
      </c>
      <c r="K141" s="209" t="s">
        <v>145</v>
      </c>
      <c r="L141" s="214"/>
      <c r="M141" s="215" t="s">
        <v>22</v>
      </c>
      <c r="N141" s="216" t="s">
        <v>51</v>
      </c>
      <c r="P141" s="174">
        <f>O141*H141</f>
        <v>0</v>
      </c>
      <c r="Q141" s="174">
        <v>2.0999999999999999E-3</v>
      </c>
      <c r="R141" s="174">
        <f>Q141*H141</f>
        <v>0.20991599999999996</v>
      </c>
      <c r="S141" s="174">
        <v>0</v>
      </c>
      <c r="T141" s="175">
        <f>S141*H141</f>
        <v>0</v>
      </c>
      <c r="AR141" s="24" t="s">
        <v>168</v>
      </c>
      <c r="AT141" s="24" t="s">
        <v>165</v>
      </c>
      <c r="AU141" s="24" t="s">
        <v>89</v>
      </c>
      <c r="AY141" s="24" t="s">
        <v>138</v>
      </c>
      <c r="BE141" s="176">
        <f>IF(N141="základní",J141,0)</f>
        <v>0</v>
      </c>
      <c r="BF141" s="176">
        <f>IF(N141="snížená",J141,0)</f>
        <v>3498.6</v>
      </c>
      <c r="BG141" s="176">
        <f>IF(N141="zákl. přenesená",J141,0)</f>
        <v>0</v>
      </c>
      <c r="BH141" s="176">
        <f>IF(N141="sníž. přenesená",J141,0)</f>
        <v>0</v>
      </c>
      <c r="BI141" s="176">
        <f>IF(N141="nulová",J141,0)</f>
        <v>0</v>
      </c>
      <c r="BJ141" s="24" t="s">
        <v>89</v>
      </c>
      <c r="BK141" s="176">
        <f>ROUND(I141*H141,2)</f>
        <v>3498.6</v>
      </c>
      <c r="BL141" s="24" t="s">
        <v>146</v>
      </c>
      <c r="BM141" s="24" t="s">
        <v>220</v>
      </c>
    </row>
    <row r="142" spans="2:65" s="1" customFormat="1" ht="142.5">
      <c r="B142" s="40"/>
      <c r="D142" s="177" t="s">
        <v>170</v>
      </c>
      <c r="F142" s="178" t="s">
        <v>221</v>
      </c>
      <c r="I142" s="106"/>
      <c r="L142" s="40"/>
      <c r="M142" s="179"/>
      <c r="T142" s="65"/>
      <c r="AT142" s="24" t="s">
        <v>170</v>
      </c>
      <c r="AU142" s="24" t="s">
        <v>89</v>
      </c>
    </row>
    <row r="143" spans="2:65" s="13" customFormat="1">
      <c r="B143" s="186"/>
      <c r="D143" s="177" t="s">
        <v>150</v>
      </c>
      <c r="F143" s="188" t="s">
        <v>222</v>
      </c>
      <c r="H143" s="189">
        <v>99.96</v>
      </c>
      <c r="I143" s="190"/>
      <c r="L143" s="186"/>
      <c r="M143" s="191"/>
      <c r="T143" s="192"/>
      <c r="AT143" s="187" t="s">
        <v>150</v>
      </c>
      <c r="AU143" s="187" t="s">
        <v>89</v>
      </c>
      <c r="AV143" s="13" t="s">
        <v>89</v>
      </c>
      <c r="AW143" s="13" t="s">
        <v>6</v>
      </c>
      <c r="AX143" s="13" t="s">
        <v>24</v>
      </c>
      <c r="AY143" s="187" t="s">
        <v>138</v>
      </c>
    </row>
    <row r="144" spans="2:65" s="1" customFormat="1" ht="38.25" customHeight="1">
      <c r="B144" s="40"/>
      <c r="C144" s="207" t="s">
        <v>223</v>
      </c>
      <c r="D144" s="207" t="s">
        <v>165</v>
      </c>
      <c r="E144" s="208" t="s">
        <v>224</v>
      </c>
      <c r="F144" s="209" t="s">
        <v>225</v>
      </c>
      <c r="G144" s="210" t="s">
        <v>144</v>
      </c>
      <c r="H144" s="211">
        <v>99.96</v>
      </c>
      <c r="I144" s="212">
        <v>120</v>
      </c>
      <c r="J144" s="213">
        <f>ROUND(I144*H144,2)</f>
        <v>11995.2</v>
      </c>
      <c r="K144" s="209" t="s">
        <v>145</v>
      </c>
      <c r="L144" s="214"/>
      <c r="M144" s="215" t="s">
        <v>22</v>
      </c>
      <c r="N144" s="216" t="s">
        <v>51</v>
      </c>
      <c r="P144" s="174">
        <f>O144*H144</f>
        <v>0</v>
      </c>
      <c r="Q144" s="174">
        <v>7.0000000000000001E-3</v>
      </c>
      <c r="R144" s="174">
        <f>Q144*H144</f>
        <v>0.69972000000000001</v>
      </c>
      <c r="S144" s="174">
        <v>0</v>
      </c>
      <c r="T144" s="175">
        <f>S144*H144</f>
        <v>0</v>
      </c>
      <c r="AR144" s="24" t="s">
        <v>168</v>
      </c>
      <c r="AT144" s="24" t="s">
        <v>165</v>
      </c>
      <c r="AU144" s="24" t="s">
        <v>89</v>
      </c>
      <c r="AY144" s="24" t="s">
        <v>138</v>
      </c>
      <c r="BE144" s="176">
        <f>IF(N144="základní",J144,0)</f>
        <v>0</v>
      </c>
      <c r="BF144" s="176">
        <f>IF(N144="snížená",J144,0)</f>
        <v>11995.2</v>
      </c>
      <c r="BG144" s="176">
        <f>IF(N144="zákl. přenesená",J144,0)</f>
        <v>0</v>
      </c>
      <c r="BH144" s="176">
        <f>IF(N144="sníž. přenesená",J144,0)</f>
        <v>0</v>
      </c>
      <c r="BI144" s="176">
        <f>IF(N144="nulová",J144,0)</f>
        <v>0</v>
      </c>
      <c r="BJ144" s="24" t="s">
        <v>89</v>
      </c>
      <c r="BK144" s="176">
        <f>ROUND(I144*H144,2)</f>
        <v>11995.2</v>
      </c>
      <c r="BL144" s="24" t="s">
        <v>146</v>
      </c>
      <c r="BM144" s="24" t="s">
        <v>226</v>
      </c>
    </row>
    <row r="145" spans="2:65" s="1" customFormat="1" ht="142.5">
      <c r="B145" s="40"/>
      <c r="D145" s="177" t="s">
        <v>170</v>
      </c>
      <c r="F145" s="178" t="s">
        <v>221</v>
      </c>
      <c r="I145" s="106"/>
      <c r="L145" s="40"/>
      <c r="M145" s="179"/>
      <c r="T145" s="65"/>
      <c r="AT145" s="24" t="s">
        <v>170</v>
      </c>
      <c r="AU145" s="24" t="s">
        <v>89</v>
      </c>
    </row>
    <row r="146" spans="2:65" s="13" customFormat="1">
      <c r="B146" s="186"/>
      <c r="D146" s="177" t="s">
        <v>150</v>
      </c>
      <c r="F146" s="188" t="s">
        <v>222</v>
      </c>
      <c r="H146" s="189">
        <v>99.96</v>
      </c>
      <c r="I146" s="190"/>
      <c r="L146" s="186"/>
      <c r="M146" s="191"/>
      <c r="T146" s="192"/>
      <c r="AT146" s="187" t="s">
        <v>150</v>
      </c>
      <c r="AU146" s="187" t="s">
        <v>89</v>
      </c>
      <c r="AV146" s="13" t="s">
        <v>89</v>
      </c>
      <c r="AW146" s="13" t="s">
        <v>6</v>
      </c>
      <c r="AX146" s="13" t="s">
        <v>24</v>
      </c>
      <c r="AY146" s="187" t="s">
        <v>138</v>
      </c>
    </row>
    <row r="147" spans="2:65" s="1" customFormat="1" ht="25.5" customHeight="1">
      <c r="B147" s="40"/>
      <c r="C147" s="165" t="s">
        <v>227</v>
      </c>
      <c r="D147" s="165" t="s">
        <v>141</v>
      </c>
      <c r="E147" s="166" t="s">
        <v>228</v>
      </c>
      <c r="F147" s="167" t="s">
        <v>229</v>
      </c>
      <c r="G147" s="168" t="s">
        <v>144</v>
      </c>
      <c r="H147" s="169">
        <v>62.89</v>
      </c>
      <c r="I147" s="170">
        <v>75</v>
      </c>
      <c r="J147" s="171">
        <f>ROUND(I147*H147,2)</f>
        <v>4716.75</v>
      </c>
      <c r="K147" s="167" t="s">
        <v>145</v>
      </c>
      <c r="L147" s="40"/>
      <c r="M147" s="172" t="s">
        <v>22</v>
      </c>
      <c r="N147" s="173" t="s">
        <v>51</v>
      </c>
      <c r="P147" s="174">
        <f>O147*H147</f>
        <v>0</v>
      </c>
      <c r="Q147" s="174">
        <v>0</v>
      </c>
      <c r="R147" s="174">
        <f>Q147*H147</f>
        <v>0</v>
      </c>
      <c r="S147" s="174">
        <v>0</v>
      </c>
      <c r="T147" s="175">
        <f>S147*H147</f>
        <v>0</v>
      </c>
      <c r="AR147" s="24" t="s">
        <v>146</v>
      </c>
      <c r="AT147" s="24" t="s">
        <v>141</v>
      </c>
      <c r="AU147" s="24" t="s">
        <v>89</v>
      </c>
      <c r="AY147" s="24" t="s">
        <v>138</v>
      </c>
      <c r="BE147" s="176">
        <f>IF(N147="základní",J147,0)</f>
        <v>0</v>
      </c>
      <c r="BF147" s="176">
        <f>IF(N147="snížená",J147,0)</f>
        <v>4716.75</v>
      </c>
      <c r="BG147" s="176">
        <f>IF(N147="zákl. přenesená",J147,0)</f>
        <v>0</v>
      </c>
      <c r="BH147" s="176">
        <f>IF(N147="sníž. přenesená",J147,0)</f>
        <v>0</v>
      </c>
      <c r="BI147" s="176">
        <f>IF(N147="nulová",J147,0)</f>
        <v>0</v>
      </c>
      <c r="BJ147" s="24" t="s">
        <v>89</v>
      </c>
      <c r="BK147" s="176">
        <f>ROUND(I147*H147,2)</f>
        <v>4716.75</v>
      </c>
      <c r="BL147" s="24" t="s">
        <v>146</v>
      </c>
      <c r="BM147" s="24" t="s">
        <v>230</v>
      </c>
    </row>
    <row r="148" spans="2:65" s="1" customFormat="1" ht="28.5">
      <c r="B148" s="40"/>
      <c r="D148" s="177" t="s">
        <v>148</v>
      </c>
      <c r="F148" s="178" t="s">
        <v>231</v>
      </c>
      <c r="I148" s="106"/>
      <c r="L148" s="40"/>
      <c r="M148" s="179"/>
      <c r="T148" s="65"/>
      <c r="AT148" s="24" t="s">
        <v>148</v>
      </c>
      <c r="AU148" s="24" t="s">
        <v>89</v>
      </c>
    </row>
    <row r="149" spans="2:65" s="12" customFormat="1">
      <c r="B149" s="180"/>
      <c r="D149" s="177" t="s">
        <v>150</v>
      </c>
      <c r="E149" s="181" t="s">
        <v>22</v>
      </c>
      <c r="F149" s="182" t="s">
        <v>151</v>
      </c>
      <c r="H149" s="181" t="s">
        <v>22</v>
      </c>
      <c r="I149" s="183"/>
      <c r="L149" s="180"/>
      <c r="M149" s="184"/>
      <c r="T149" s="185"/>
      <c r="AT149" s="181" t="s">
        <v>150</v>
      </c>
      <c r="AU149" s="181" t="s">
        <v>89</v>
      </c>
      <c r="AV149" s="12" t="s">
        <v>24</v>
      </c>
      <c r="AW149" s="12" t="s">
        <v>42</v>
      </c>
      <c r="AX149" s="12" t="s">
        <v>79</v>
      </c>
      <c r="AY149" s="181" t="s">
        <v>138</v>
      </c>
    </row>
    <row r="150" spans="2:65" s="12" customFormat="1">
      <c r="B150" s="180"/>
      <c r="D150" s="177" t="s">
        <v>150</v>
      </c>
      <c r="E150" s="181" t="s">
        <v>22</v>
      </c>
      <c r="F150" s="182" t="s">
        <v>232</v>
      </c>
      <c r="H150" s="181" t="s">
        <v>22</v>
      </c>
      <c r="I150" s="183"/>
      <c r="L150" s="180"/>
      <c r="M150" s="184"/>
      <c r="T150" s="185"/>
      <c r="AT150" s="181" t="s">
        <v>150</v>
      </c>
      <c r="AU150" s="181" t="s">
        <v>89</v>
      </c>
      <c r="AV150" s="12" t="s">
        <v>24</v>
      </c>
      <c r="AW150" s="12" t="s">
        <v>42</v>
      </c>
      <c r="AX150" s="12" t="s">
        <v>79</v>
      </c>
      <c r="AY150" s="181" t="s">
        <v>138</v>
      </c>
    </row>
    <row r="151" spans="2:65" s="13" customFormat="1">
      <c r="B151" s="186"/>
      <c r="D151" s="177" t="s">
        <v>150</v>
      </c>
      <c r="E151" s="187" t="s">
        <v>22</v>
      </c>
      <c r="F151" s="188" t="s">
        <v>233</v>
      </c>
      <c r="H151" s="189">
        <v>5.56</v>
      </c>
      <c r="I151" s="190"/>
      <c r="L151" s="186"/>
      <c r="M151" s="191"/>
      <c r="T151" s="192"/>
      <c r="AT151" s="187" t="s">
        <v>150</v>
      </c>
      <c r="AU151" s="187" t="s">
        <v>89</v>
      </c>
      <c r="AV151" s="13" t="s">
        <v>89</v>
      </c>
      <c r="AW151" s="13" t="s">
        <v>42</v>
      </c>
      <c r="AX151" s="13" t="s">
        <v>79</v>
      </c>
      <c r="AY151" s="187" t="s">
        <v>138</v>
      </c>
    </row>
    <row r="152" spans="2:65" s="13" customFormat="1">
      <c r="B152" s="186"/>
      <c r="D152" s="177" t="s">
        <v>150</v>
      </c>
      <c r="E152" s="187" t="s">
        <v>22</v>
      </c>
      <c r="F152" s="188" t="s">
        <v>234</v>
      </c>
      <c r="H152" s="189">
        <v>3.82</v>
      </c>
      <c r="I152" s="190"/>
      <c r="L152" s="186"/>
      <c r="M152" s="191"/>
      <c r="T152" s="192"/>
      <c r="AT152" s="187" t="s">
        <v>150</v>
      </c>
      <c r="AU152" s="187" t="s">
        <v>89</v>
      </c>
      <c r="AV152" s="13" t="s">
        <v>89</v>
      </c>
      <c r="AW152" s="13" t="s">
        <v>42</v>
      </c>
      <c r="AX152" s="13" t="s">
        <v>79</v>
      </c>
      <c r="AY152" s="187" t="s">
        <v>138</v>
      </c>
    </row>
    <row r="153" spans="2:65" s="13" customFormat="1">
      <c r="B153" s="186"/>
      <c r="D153" s="177" t="s">
        <v>150</v>
      </c>
      <c r="E153" s="187" t="s">
        <v>22</v>
      </c>
      <c r="F153" s="188" t="s">
        <v>235</v>
      </c>
      <c r="H153" s="189">
        <v>18.600000000000001</v>
      </c>
      <c r="I153" s="190"/>
      <c r="L153" s="186"/>
      <c r="M153" s="191"/>
      <c r="T153" s="192"/>
      <c r="AT153" s="187" t="s">
        <v>150</v>
      </c>
      <c r="AU153" s="187" t="s">
        <v>89</v>
      </c>
      <c r="AV153" s="13" t="s">
        <v>89</v>
      </c>
      <c r="AW153" s="13" t="s">
        <v>42</v>
      </c>
      <c r="AX153" s="13" t="s">
        <v>79</v>
      </c>
      <c r="AY153" s="187" t="s">
        <v>138</v>
      </c>
    </row>
    <row r="154" spans="2:65" s="13" customFormat="1">
      <c r="B154" s="186"/>
      <c r="D154" s="177" t="s">
        <v>150</v>
      </c>
      <c r="E154" s="187" t="s">
        <v>22</v>
      </c>
      <c r="F154" s="188" t="s">
        <v>236</v>
      </c>
      <c r="H154" s="189">
        <v>18.100000000000001</v>
      </c>
      <c r="I154" s="190"/>
      <c r="L154" s="186"/>
      <c r="M154" s="191"/>
      <c r="T154" s="192"/>
      <c r="AT154" s="187" t="s">
        <v>150</v>
      </c>
      <c r="AU154" s="187" t="s">
        <v>89</v>
      </c>
      <c r="AV154" s="13" t="s">
        <v>89</v>
      </c>
      <c r="AW154" s="13" t="s">
        <v>42</v>
      </c>
      <c r="AX154" s="13" t="s">
        <v>79</v>
      </c>
      <c r="AY154" s="187" t="s">
        <v>138</v>
      </c>
    </row>
    <row r="155" spans="2:65" s="13" customFormat="1">
      <c r="B155" s="186"/>
      <c r="D155" s="177" t="s">
        <v>150</v>
      </c>
      <c r="E155" s="187" t="s">
        <v>22</v>
      </c>
      <c r="F155" s="188" t="s">
        <v>237</v>
      </c>
      <c r="H155" s="189">
        <v>4.37</v>
      </c>
      <c r="I155" s="190"/>
      <c r="L155" s="186"/>
      <c r="M155" s="191"/>
      <c r="T155" s="192"/>
      <c r="AT155" s="187" t="s">
        <v>150</v>
      </c>
      <c r="AU155" s="187" t="s">
        <v>89</v>
      </c>
      <c r="AV155" s="13" t="s">
        <v>89</v>
      </c>
      <c r="AW155" s="13" t="s">
        <v>42</v>
      </c>
      <c r="AX155" s="13" t="s">
        <v>79</v>
      </c>
      <c r="AY155" s="187" t="s">
        <v>138</v>
      </c>
    </row>
    <row r="156" spans="2:65" s="13" customFormat="1">
      <c r="B156" s="186"/>
      <c r="D156" s="177" t="s">
        <v>150</v>
      </c>
      <c r="E156" s="187" t="s">
        <v>22</v>
      </c>
      <c r="F156" s="188" t="s">
        <v>238</v>
      </c>
      <c r="H156" s="189">
        <v>5.67</v>
      </c>
      <c r="I156" s="190"/>
      <c r="L156" s="186"/>
      <c r="M156" s="191"/>
      <c r="T156" s="192"/>
      <c r="AT156" s="187" t="s">
        <v>150</v>
      </c>
      <c r="AU156" s="187" t="s">
        <v>89</v>
      </c>
      <c r="AV156" s="13" t="s">
        <v>89</v>
      </c>
      <c r="AW156" s="13" t="s">
        <v>42</v>
      </c>
      <c r="AX156" s="13" t="s">
        <v>79</v>
      </c>
      <c r="AY156" s="187" t="s">
        <v>138</v>
      </c>
    </row>
    <row r="157" spans="2:65" s="14" customFormat="1">
      <c r="B157" s="193"/>
      <c r="D157" s="177" t="s">
        <v>150</v>
      </c>
      <c r="E157" s="194" t="s">
        <v>22</v>
      </c>
      <c r="F157" s="195" t="s">
        <v>161</v>
      </c>
      <c r="H157" s="196">
        <v>56.12</v>
      </c>
      <c r="I157" s="197"/>
      <c r="L157" s="193"/>
      <c r="M157" s="198"/>
      <c r="T157" s="199"/>
      <c r="AT157" s="194" t="s">
        <v>150</v>
      </c>
      <c r="AU157" s="194" t="s">
        <v>89</v>
      </c>
      <c r="AV157" s="14" t="s">
        <v>162</v>
      </c>
      <c r="AW157" s="14" t="s">
        <v>42</v>
      </c>
      <c r="AX157" s="14" t="s">
        <v>79</v>
      </c>
      <c r="AY157" s="194" t="s">
        <v>138</v>
      </c>
    </row>
    <row r="158" spans="2:65" s="12" customFormat="1">
      <c r="B158" s="180"/>
      <c r="D158" s="177" t="s">
        <v>150</v>
      </c>
      <c r="E158" s="181" t="s">
        <v>22</v>
      </c>
      <c r="F158" s="182" t="s">
        <v>239</v>
      </c>
      <c r="H158" s="181" t="s">
        <v>22</v>
      </c>
      <c r="I158" s="183"/>
      <c r="L158" s="180"/>
      <c r="M158" s="184"/>
      <c r="T158" s="185"/>
      <c r="AT158" s="181" t="s">
        <v>150</v>
      </c>
      <c r="AU158" s="181" t="s">
        <v>89</v>
      </c>
      <c r="AV158" s="12" t="s">
        <v>24</v>
      </c>
      <c r="AW158" s="12" t="s">
        <v>42</v>
      </c>
      <c r="AX158" s="12" t="s">
        <v>79</v>
      </c>
      <c r="AY158" s="181" t="s">
        <v>138</v>
      </c>
    </row>
    <row r="159" spans="2:65" s="13" customFormat="1">
      <c r="B159" s="186"/>
      <c r="D159" s="177" t="s">
        <v>150</v>
      </c>
      <c r="E159" s="187" t="s">
        <v>22</v>
      </c>
      <c r="F159" s="188" t="s">
        <v>240</v>
      </c>
      <c r="H159" s="189">
        <v>3.4</v>
      </c>
      <c r="I159" s="190"/>
      <c r="L159" s="186"/>
      <c r="M159" s="191"/>
      <c r="T159" s="192"/>
      <c r="AT159" s="187" t="s">
        <v>150</v>
      </c>
      <c r="AU159" s="187" t="s">
        <v>89</v>
      </c>
      <c r="AV159" s="13" t="s">
        <v>89</v>
      </c>
      <c r="AW159" s="13" t="s">
        <v>42</v>
      </c>
      <c r="AX159" s="13" t="s">
        <v>79</v>
      </c>
      <c r="AY159" s="187" t="s">
        <v>138</v>
      </c>
    </row>
    <row r="160" spans="2:65" s="13" customFormat="1">
      <c r="B160" s="186"/>
      <c r="D160" s="177" t="s">
        <v>150</v>
      </c>
      <c r="E160" s="187" t="s">
        <v>22</v>
      </c>
      <c r="F160" s="188" t="s">
        <v>241</v>
      </c>
      <c r="H160" s="189">
        <v>3.37</v>
      </c>
      <c r="I160" s="190"/>
      <c r="L160" s="186"/>
      <c r="M160" s="191"/>
      <c r="T160" s="192"/>
      <c r="AT160" s="187" t="s">
        <v>150</v>
      </c>
      <c r="AU160" s="187" t="s">
        <v>89</v>
      </c>
      <c r="AV160" s="13" t="s">
        <v>89</v>
      </c>
      <c r="AW160" s="13" t="s">
        <v>42</v>
      </c>
      <c r="AX160" s="13" t="s">
        <v>79</v>
      </c>
      <c r="AY160" s="187" t="s">
        <v>138</v>
      </c>
    </row>
    <row r="161" spans="2:65" s="14" customFormat="1">
      <c r="B161" s="193"/>
      <c r="D161" s="177" t="s">
        <v>150</v>
      </c>
      <c r="E161" s="194" t="s">
        <v>22</v>
      </c>
      <c r="F161" s="195" t="s">
        <v>161</v>
      </c>
      <c r="H161" s="196">
        <v>6.77</v>
      </c>
      <c r="I161" s="197"/>
      <c r="L161" s="193"/>
      <c r="M161" s="198"/>
      <c r="T161" s="199"/>
      <c r="AT161" s="194" t="s">
        <v>150</v>
      </c>
      <c r="AU161" s="194" t="s">
        <v>89</v>
      </c>
      <c r="AV161" s="14" t="s">
        <v>162</v>
      </c>
      <c r="AW161" s="14" t="s">
        <v>42</v>
      </c>
      <c r="AX161" s="14" t="s">
        <v>79</v>
      </c>
      <c r="AY161" s="194" t="s">
        <v>138</v>
      </c>
    </row>
    <row r="162" spans="2:65" s="15" customFormat="1">
      <c r="B162" s="200"/>
      <c r="D162" s="177" t="s">
        <v>150</v>
      </c>
      <c r="E162" s="201" t="s">
        <v>22</v>
      </c>
      <c r="F162" s="202" t="s">
        <v>163</v>
      </c>
      <c r="H162" s="203">
        <v>62.89</v>
      </c>
      <c r="I162" s="204"/>
      <c r="L162" s="200"/>
      <c r="M162" s="205"/>
      <c r="T162" s="206"/>
      <c r="AT162" s="201" t="s">
        <v>150</v>
      </c>
      <c r="AU162" s="201" t="s">
        <v>89</v>
      </c>
      <c r="AV162" s="15" t="s">
        <v>164</v>
      </c>
      <c r="AW162" s="15" t="s">
        <v>42</v>
      </c>
      <c r="AX162" s="15" t="s">
        <v>24</v>
      </c>
      <c r="AY162" s="201" t="s">
        <v>138</v>
      </c>
    </row>
    <row r="163" spans="2:65" s="1" customFormat="1" ht="38.25" customHeight="1">
      <c r="B163" s="40"/>
      <c r="C163" s="207" t="s">
        <v>242</v>
      </c>
      <c r="D163" s="207" t="s">
        <v>165</v>
      </c>
      <c r="E163" s="208" t="s">
        <v>243</v>
      </c>
      <c r="F163" s="209" t="s">
        <v>244</v>
      </c>
      <c r="G163" s="210" t="s">
        <v>144</v>
      </c>
      <c r="H163" s="211">
        <v>64.777000000000001</v>
      </c>
      <c r="I163" s="212">
        <v>190</v>
      </c>
      <c r="J163" s="213">
        <f>ROUND(I163*H163,2)</f>
        <v>12307.63</v>
      </c>
      <c r="K163" s="209" t="s">
        <v>145</v>
      </c>
      <c r="L163" s="214"/>
      <c r="M163" s="215" t="s">
        <v>22</v>
      </c>
      <c r="N163" s="216" t="s">
        <v>51</v>
      </c>
      <c r="P163" s="174">
        <f>O163*H163</f>
        <v>0</v>
      </c>
      <c r="Q163" s="174">
        <v>4.4999999999999997E-3</v>
      </c>
      <c r="R163" s="174">
        <f>Q163*H163</f>
        <v>0.29149649999999999</v>
      </c>
      <c r="S163" s="174">
        <v>0</v>
      </c>
      <c r="T163" s="175">
        <f>S163*H163</f>
        <v>0</v>
      </c>
      <c r="AR163" s="24" t="s">
        <v>168</v>
      </c>
      <c r="AT163" s="24" t="s">
        <v>165</v>
      </c>
      <c r="AU163" s="24" t="s">
        <v>89</v>
      </c>
      <c r="AY163" s="24" t="s">
        <v>138</v>
      </c>
      <c r="BE163" s="176">
        <f>IF(N163="základní",J163,0)</f>
        <v>0</v>
      </c>
      <c r="BF163" s="176">
        <f>IF(N163="snížená",J163,0)</f>
        <v>12307.63</v>
      </c>
      <c r="BG163" s="176">
        <f>IF(N163="zákl. přenesená",J163,0)</f>
        <v>0</v>
      </c>
      <c r="BH163" s="176">
        <f>IF(N163="sníž. přenesená",J163,0)</f>
        <v>0</v>
      </c>
      <c r="BI163" s="176">
        <f>IF(N163="nulová",J163,0)</f>
        <v>0</v>
      </c>
      <c r="BJ163" s="24" t="s">
        <v>89</v>
      </c>
      <c r="BK163" s="176">
        <f>ROUND(I163*H163,2)</f>
        <v>12307.63</v>
      </c>
      <c r="BL163" s="24" t="s">
        <v>146</v>
      </c>
      <c r="BM163" s="24" t="s">
        <v>245</v>
      </c>
    </row>
    <row r="164" spans="2:65" s="13" customFormat="1">
      <c r="B164" s="186"/>
      <c r="D164" s="177" t="s">
        <v>150</v>
      </c>
      <c r="F164" s="188" t="s">
        <v>246</v>
      </c>
      <c r="H164" s="189">
        <v>64.777000000000001</v>
      </c>
      <c r="I164" s="190"/>
      <c r="L164" s="186"/>
      <c r="M164" s="191"/>
      <c r="T164" s="192"/>
      <c r="AT164" s="187" t="s">
        <v>150</v>
      </c>
      <c r="AU164" s="187" t="s">
        <v>89</v>
      </c>
      <c r="AV164" s="13" t="s">
        <v>89</v>
      </c>
      <c r="AW164" s="13" t="s">
        <v>6</v>
      </c>
      <c r="AX164" s="13" t="s">
        <v>24</v>
      </c>
      <c r="AY164" s="187" t="s">
        <v>138</v>
      </c>
    </row>
    <row r="165" spans="2:65" s="1" customFormat="1" ht="38.25" customHeight="1">
      <c r="B165" s="40"/>
      <c r="C165" s="207" t="s">
        <v>247</v>
      </c>
      <c r="D165" s="207" t="s">
        <v>165</v>
      </c>
      <c r="E165" s="208" t="s">
        <v>248</v>
      </c>
      <c r="F165" s="209" t="s">
        <v>249</v>
      </c>
      <c r="G165" s="210" t="s">
        <v>144</v>
      </c>
      <c r="H165" s="211">
        <v>64.777000000000001</v>
      </c>
      <c r="I165" s="212">
        <v>305</v>
      </c>
      <c r="J165" s="213">
        <f>ROUND(I165*H165,2)</f>
        <v>19756.990000000002</v>
      </c>
      <c r="K165" s="209" t="s">
        <v>145</v>
      </c>
      <c r="L165" s="214"/>
      <c r="M165" s="215" t="s">
        <v>22</v>
      </c>
      <c r="N165" s="216" t="s">
        <v>51</v>
      </c>
      <c r="P165" s="174">
        <f>O165*H165</f>
        <v>0</v>
      </c>
      <c r="Q165" s="174">
        <v>7.4999999999999997E-3</v>
      </c>
      <c r="R165" s="174">
        <f>Q165*H165</f>
        <v>0.48582749999999997</v>
      </c>
      <c r="S165" s="174">
        <v>0</v>
      </c>
      <c r="T165" s="175">
        <f>S165*H165</f>
        <v>0</v>
      </c>
      <c r="AR165" s="24" t="s">
        <v>168</v>
      </c>
      <c r="AT165" s="24" t="s">
        <v>165</v>
      </c>
      <c r="AU165" s="24" t="s">
        <v>89</v>
      </c>
      <c r="AY165" s="24" t="s">
        <v>138</v>
      </c>
      <c r="BE165" s="176">
        <f>IF(N165="základní",J165,0)</f>
        <v>0</v>
      </c>
      <c r="BF165" s="176">
        <f>IF(N165="snížená",J165,0)</f>
        <v>19756.990000000002</v>
      </c>
      <c r="BG165" s="176">
        <f>IF(N165="zákl. přenesená",J165,0)</f>
        <v>0</v>
      </c>
      <c r="BH165" s="176">
        <f>IF(N165="sníž. přenesená",J165,0)</f>
        <v>0</v>
      </c>
      <c r="BI165" s="176">
        <f>IF(N165="nulová",J165,0)</f>
        <v>0</v>
      </c>
      <c r="BJ165" s="24" t="s">
        <v>89</v>
      </c>
      <c r="BK165" s="176">
        <f>ROUND(I165*H165,2)</f>
        <v>19756.990000000002</v>
      </c>
      <c r="BL165" s="24" t="s">
        <v>146</v>
      </c>
      <c r="BM165" s="24" t="s">
        <v>250</v>
      </c>
    </row>
    <row r="166" spans="2:65" s="1" customFormat="1" ht="95">
      <c r="B166" s="40"/>
      <c r="D166" s="177" t="s">
        <v>170</v>
      </c>
      <c r="F166" s="178" t="s">
        <v>251</v>
      </c>
      <c r="I166" s="106"/>
      <c r="L166" s="40"/>
      <c r="M166" s="179"/>
      <c r="T166" s="65"/>
      <c r="AT166" s="24" t="s">
        <v>170</v>
      </c>
      <c r="AU166" s="24" t="s">
        <v>89</v>
      </c>
    </row>
    <row r="167" spans="2:65" s="13" customFormat="1">
      <c r="B167" s="186"/>
      <c r="D167" s="177" t="s">
        <v>150</v>
      </c>
      <c r="F167" s="188" t="s">
        <v>246</v>
      </c>
      <c r="H167" s="189">
        <v>64.777000000000001</v>
      </c>
      <c r="I167" s="190"/>
      <c r="L167" s="186"/>
      <c r="M167" s="191"/>
      <c r="T167" s="192"/>
      <c r="AT167" s="187" t="s">
        <v>150</v>
      </c>
      <c r="AU167" s="187" t="s">
        <v>89</v>
      </c>
      <c r="AV167" s="13" t="s">
        <v>89</v>
      </c>
      <c r="AW167" s="13" t="s">
        <v>6</v>
      </c>
      <c r="AX167" s="13" t="s">
        <v>24</v>
      </c>
      <c r="AY167" s="187" t="s">
        <v>138</v>
      </c>
    </row>
    <row r="168" spans="2:65" s="1" customFormat="1" ht="25.5" customHeight="1">
      <c r="B168" s="40"/>
      <c r="C168" s="165" t="s">
        <v>10</v>
      </c>
      <c r="D168" s="165" t="s">
        <v>141</v>
      </c>
      <c r="E168" s="166" t="s">
        <v>252</v>
      </c>
      <c r="F168" s="167" t="s">
        <v>253</v>
      </c>
      <c r="G168" s="168" t="s">
        <v>144</v>
      </c>
      <c r="H168" s="169">
        <v>62.89</v>
      </c>
      <c r="I168" s="170">
        <v>15</v>
      </c>
      <c r="J168" s="171">
        <f>ROUND(I168*H168,2)</f>
        <v>943.35</v>
      </c>
      <c r="K168" s="167" t="s">
        <v>145</v>
      </c>
      <c r="L168" s="40"/>
      <c r="M168" s="172" t="s">
        <v>22</v>
      </c>
      <c r="N168" s="173" t="s">
        <v>51</v>
      </c>
      <c r="P168" s="174">
        <f>O168*H168</f>
        <v>0</v>
      </c>
      <c r="Q168" s="174">
        <v>0</v>
      </c>
      <c r="R168" s="174">
        <f>Q168*H168</f>
        <v>0</v>
      </c>
      <c r="S168" s="174">
        <v>0</v>
      </c>
      <c r="T168" s="175">
        <f>S168*H168</f>
        <v>0</v>
      </c>
      <c r="AR168" s="24" t="s">
        <v>146</v>
      </c>
      <c r="AT168" s="24" t="s">
        <v>141</v>
      </c>
      <c r="AU168" s="24" t="s">
        <v>89</v>
      </c>
      <c r="AY168" s="24" t="s">
        <v>138</v>
      </c>
      <c r="BE168" s="176">
        <f>IF(N168="základní",J168,0)</f>
        <v>0</v>
      </c>
      <c r="BF168" s="176">
        <f>IF(N168="snížená",J168,0)</f>
        <v>943.35</v>
      </c>
      <c r="BG168" s="176">
        <f>IF(N168="zákl. přenesená",J168,0)</f>
        <v>0</v>
      </c>
      <c r="BH168" s="176">
        <f>IF(N168="sníž. přenesená",J168,0)</f>
        <v>0</v>
      </c>
      <c r="BI168" s="176">
        <f>IF(N168="nulová",J168,0)</f>
        <v>0</v>
      </c>
      <c r="BJ168" s="24" t="s">
        <v>89</v>
      </c>
      <c r="BK168" s="176">
        <f>ROUND(I168*H168,2)</f>
        <v>943.35</v>
      </c>
      <c r="BL168" s="24" t="s">
        <v>146</v>
      </c>
      <c r="BM168" s="24" t="s">
        <v>254</v>
      </c>
    </row>
    <row r="169" spans="2:65" s="12" customFormat="1">
      <c r="B169" s="180"/>
      <c r="D169" s="177" t="s">
        <v>150</v>
      </c>
      <c r="E169" s="181" t="s">
        <v>22</v>
      </c>
      <c r="F169" s="182" t="s">
        <v>151</v>
      </c>
      <c r="H169" s="181" t="s">
        <v>22</v>
      </c>
      <c r="I169" s="183"/>
      <c r="L169" s="180"/>
      <c r="M169" s="184"/>
      <c r="T169" s="185"/>
      <c r="AT169" s="181" t="s">
        <v>150</v>
      </c>
      <c r="AU169" s="181" t="s">
        <v>89</v>
      </c>
      <c r="AV169" s="12" t="s">
        <v>24</v>
      </c>
      <c r="AW169" s="12" t="s">
        <v>42</v>
      </c>
      <c r="AX169" s="12" t="s">
        <v>79</v>
      </c>
      <c r="AY169" s="181" t="s">
        <v>138</v>
      </c>
    </row>
    <row r="170" spans="2:65" s="12" customFormat="1">
      <c r="B170" s="180"/>
      <c r="D170" s="177" t="s">
        <v>150</v>
      </c>
      <c r="E170" s="181" t="s">
        <v>22</v>
      </c>
      <c r="F170" s="182" t="s">
        <v>232</v>
      </c>
      <c r="H170" s="181" t="s">
        <v>22</v>
      </c>
      <c r="I170" s="183"/>
      <c r="L170" s="180"/>
      <c r="M170" s="184"/>
      <c r="T170" s="185"/>
      <c r="AT170" s="181" t="s">
        <v>150</v>
      </c>
      <c r="AU170" s="181" t="s">
        <v>89</v>
      </c>
      <c r="AV170" s="12" t="s">
        <v>24</v>
      </c>
      <c r="AW170" s="12" t="s">
        <v>42</v>
      </c>
      <c r="AX170" s="12" t="s">
        <v>79</v>
      </c>
      <c r="AY170" s="181" t="s">
        <v>138</v>
      </c>
    </row>
    <row r="171" spans="2:65" s="13" customFormat="1">
      <c r="B171" s="186"/>
      <c r="D171" s="177" t="s">
        <v>150</v>
      </c>
      <c r="E171" s="187" t="s">
        <v>22</v>
      </c>
      <c r="F171" s="188" t="s">
        <v>233</v>
      </c>
      <c r="H171" s="189">
        <v>5.56</v>
      </c>
      <c r="I171" s="190"/>
      <c r="L171" s="186"/>
      <c r="M171" s="191"/>
      <c r="T171" s="192"/>
      <c r="AT171" s="187" t="s">
        <v>150</v>
      </c>
      <c r="AU171" s="187" t="s">
        <v>89</v>
      </c>
      <c r="AV171" s="13" t="s">
        <v>89</v>
      </c>
      <c r="AW171" s="13" t="s">
        <v>42</v>
      </c>
      <c r="AX171" s="13" t="s">
        <v>79</v>
      </c>
      <c r="AY171" s="187" t="s">
        <v>138</v>
      </c>
    </row>
    <row r="172" spans="2:65" s="13" customFormat="1">
      <c r="B172" s="186"/>
      <c r="D172" s="177" t="s">
        <v>150</v>
      </c>
      <c r="E172" s="187" t="s">
        <v>22</v>
      </c>
      <c r="F172" s="188" t="s">
        <v>234</v>
      </c>
      <c r="H172" s="189">
        <v>3.82</v>
      </c>
      <c r="I172" s="190"/>
      <c r="L172" s="186"/>
      <c r="M172" s="191"/>
      <c r="T172" s="192"/>
      <c r="AT172" s="187" t="s">
        <v>150</v>
      </c>
      <c r="AU172" s="187" t="s">
        <v>89</v>
      </c>
      <c r="AV172" s="13" t="s">
        <v>89</v>
      </c>
      <c r="AW172" s="13" t="s">
        <v>42</v>
      </c>
      <c r="AX172" s="13" t="s">
        <v>79</v>
      </c>
      <c r="AY172" s="187" t="s">
        <v>138</v>
      </c>
    </row>
    <row r="173" spans="2:65" s="13" customFormat="1">
      <c r="B173" s="186"/>
      <c r="D173" s="177" t="s">
        <v>150</v>
      </c>
      <c r="E173" s="187" t="s">
        <v>22</v>
      </c>
      <c r="F173" s="188" t="s">
        <v>235</v>
      </c>
      <c r="H173" s="189">
        <v>18.600000000000001</v>
      </c>
      <c r="I173" s="190"/>
      <c r="L173" s="186"/>
      <c r="M173" s="191"/>
      <c r="T173" s="192"/>
      <c r="AT173" s="187" t="s">
        <v>150</v>
      </c>
      <c r="AU173" s="187" t="s">
        <v>89</v>
      </c>
      <c r="AV173" s="13" t="s">
        <v>89</v>
      </c>
      <c r="AW173" s="13" t="s">
        <v>42</v>
      </c>
      <c r="AX173" s="13" t="s">
        <v>79</v>
      </c>
      <c r="AY173" s="187" t="s">
        <v>138</v>
      </c>
    </row>
    <row r="174" spans="2:65" s="13" customFormat="1">
      <c r="B174" s="186"/>
      <c r="D174" s="177" t="s">
        <v>150</v>
      </c>
      <c r="E174" s="187" t="s">
        <v>22</v>
      </c>
      <c r="F174" s="188" t="s">
        <v>236</v>
      </c>
      <c r="H174" s="189">
        <v>18.100000000000001</v>
      </c>
      <c r="I174" s="190"/>
      <c r="L174" s="186"/>
      <c r="M174" s="191"/>
      <c r="T174" s="192"/>
      <c r="AT174" s="187" t="s">
        <v>150</v>
      </c>
      <c r="AU174" s="187" t="s">
        <v>89</v>
      </c>
      <c r="AV174" s="13" t="s">
        <v>89</v>
      </c>
      <c r="AW174" s="13" t="s">
        <v>42</v>
      </c>
      <c r="AX174" s="13" t="s">
        <v>79</v>
      </c>
      <c r="AY174" s="187" t="s">
        <v>138</v>
      </c>
    </row>
    <row r="175" spans="2:65" s="13" customFormat="1">
      <c r="B175" s="186"/>
      <c r="D175" s="177" t="s">
        <v>150</v>
      </c>
      <c r="E175" s="187" t="s">
        <v>22</v>
      </c>
      <c r="F175" s="188" t="s">
        <v>237</v>
      </c>
      <c r="H175" s="189">
        <v>4.37</v>
      </c>
      <c r="I175" s="190"/>
      <c r="L175" s="186"/>
      <c r="M175" s="191"/>
      <c r="T175" s="192"/>
      <c r="AT175" s="187" t="s">
        <v>150</v>
      </c>
      <c r="AU175" s="187" t="s">
        <v>89</v>
      </c>
      <c r="AV175" s="13" t="s">
        <v>89</v>
      </c>
      <c r="AW175" s="13" t="s">
        <v>42</v>
      </c>
      <c r="AX175" s="13" t="s">
        <v>79</v>
      </c>
      <c r="AY175" s="187" t="s">
        <v>138</v>
      </c>
    </row>
    <row r="176" spans="2:65" s="13" customFormat="1">
      <c r="B176" s="186"/>
      <c r="D176" s="177" t="s">
        <v>150</v>
      </c>
      <c r="E176" s="187" t="s">
        <v>22</v>
      </c>
      <c r="F176" s="188" t="s">
        <v>238</v>
      </c>
      <c r="H176" s="189">
        <v>5.67</v>
      </c>
      <c r="I176" s="190"/>
      <c r="L176" s="186"/>
      <c r="M176" s="191"/>
      <c r="T176" s="192"/>
      <c r="AT176" s="187" t="s">
        <v>150</v>
      </c>
      <c r="AU176" s="187" t="s">
        <v>89</v>
      </c>
      <c r="AV176" s="13" t="s">
        <v>89</v>
      </c>
      <c r="AW176" s="13" t="s">
        <v>42</v>
      </c>
      <c r="AX176" s="13" t="s">
        <v>79</v>
      </c>
      <c r="AY176" s="187" t="s">
        <v>138</v>
      </c>
    </row>
    <row r="177" spans="2:65" s="14" customFormat="1">
      <c r="B177" s="193"/>
      <c r="D177" s="177" t="s">
        <v>150</v>
      </c>
      <c r="E177" s="194" t="s">
        <v>22</v>
      </c>
      <c r="F177" s="195" t="s">
        <v>161</v>
      </c>
      <c r="H177" s="196">
        <v>56.12</v>
      </c>
      <c r="I177" s="197"/>
      <c r="L177" s="193"/>
      <c r="M177" s="198"/>
      <c r="T177" s="199"/>
      <c r="AT177" s="194" t="s">
        <v>150</v>
      </c>
      <c r="AU177" s="194" t="s">
        <v>89</v>
      </c>
      <c r="AV177" s="14" t="s">
        <v>162</v>
      </c>
      <c r="AW177" s="14" t="s">
        <v>42</v>
      </c>
      <c r="AX177" s="14" t="s">
        <v>79</v>
      </c>
      <c r="AY177" s="194" t="s">
        <v>138</v>
      </c>
    </row>
    <row r="178" spans="2:65" s="12" customFormat="1">
      <c r="B178" s="180"/>
      <c r="D178" s="177" t="s">
        <v>150</v>
      </c>
      <c r="E178" s="181" t="s">
        <v>22</v>
      </c>
      <c r="F178" s="182" t="s">
        <v>239</v>
      </c>
      <c r="H178" s="181" t="s">
        <v>22</v>
      </c>
      <c r="I178" s="183"/>
      <c r="L178" s="180"/>
      <c r="M178" s="184"/>
      <c r="T178" s="185"/>
      <c r="AT178" s="181" t="s">
        <v>150</v>
      </c>
      <c r="AU178" s="181" t="s">
        <v>89</v>
      </c>
      <c r="AV178" s="12" t="s">
        <v>24</v>
      </c>
      <c r="AW178" s="12" t="s">
        <v>42</v>
      </c>
      <c r="AX178" s="12" t="s">
        <v>79</v>
      </c>
      <c r="AY178" s="181" t="s">
        <v>138</v>
      </c>
    </row>
    <row r="179" spans="2:65" s="13" customFormat="1">
      <c r="B179" s="186"/>
      <c r="D179" s="177" t="s">
        <v>150</v>
      </c>
      <c r="E179" s="187" t="s">
        <v>22</v>
      </c>
      <c r="F179" s="188" t="s">
        <v>240</v>
      </c>
      <c r="H179" s="189">
        <v>3.4</v>
      </c>
      <c r="I179" s="190"/>
      <c r="L179" s="186"/>
      <c r="M179" s="191"/>
      <c r="T179" s="192"/>
      <c r="AT179" s="187" t="s">
        <v>150</v>
      </c>
      <c r="AU179" s="187" t="s">
        <v>89</v>
      </c>
      <c r="AV179" s="13" t="s">
        <v>89</v>
      </c>
      <c r="AW179" s="13" t="s">
        <v>42</v>
      </c>
      <c r="AX179" s="13" t="s">
        <v>79</v>
      </c>
      <c r="AY179" s="187" t="s">
        <v>138</v>
      </c>
    </row>
    <row r="180" spans="2:65" s="13" customFormat="1">
      <c r="B180" s="186"/>
      <c r="D180" s="177" t="s">
        <v>150</v>
      </c>
      <c r="E180" s="187" t="s">
        <v>22</v>
      </c>
      <c r="F180" s="188" t="s">
        <v>241</v>
      </c>
      <c r="H180" s="189">
        <v>3.37</v>
      </c>
      <c r="I180" s="190"/>
      <c r="L180" s="186"/>
      <c r="M180" s="191"/>
      <c r="T180" s="192"/>
      <c r="AT180" s="187" t="s">
        <v>150</v>
      </c>
      <c r="AU180" s="187" t="s">
        <v>89</v>
      </c>
      <c r="AV180" s="13" t="s">
        <v>89</v>
      </c>
      <c r="AW180" s="13" t="s">
        <v>42</v>
      </c>
      <c r="AX180" s="13" t="s">
        <v>79</v>
      </c>
      <c r="AY180" s="187" t="s">
        <v>138</v>
      </c>
    </row>
    <row r="181" spans="2:65" s="14" customFormat="1">
      <c r="B181" s="193"/>
      <c r="D181" s="177" t="s">
        <v>150</v>
      </c>
      <c r="E181" s="194" t="s">
        <v>22</v>
      </c>
      <c r="F181" s="195" t="s">
        <v>161</v>
      </c>
      <c r="H181" s="196">
        <v>6.77</v>
      </c>
      <c r="I181" s="197"/>
      <c r="L181" s="193"/>
      <c r="M181" s="198"/>
      <c r="T181" s="199"/>
      <c r="AT181" s="194" t="s">
        <v>150</v>
      </c>
      <c r="AU181" s="194" t="s">
        <v>89</v>
      </c>
      <c r="AV181" s="14" t="s">
        <v>162</v>
      </c>
      <c r="AW181" s="14" t="s">
        <v>42</v>
      </c>
      <c r="AX181" s="14" t="s">
        <v>79</v>
      </c>
      <c r="AY181" s="194" t="s">
        <v>138</v>
      </c>
    </row>
    <row r="182" spans="2:65" s="15" customFormat="1">
      <c r="B182" s="200"/>
      <c r="D182" s="177" t="s">
        <v>150</v>
      </c>
      <c r="E182" s="201" t="s">
        <v>22</v>
      </c>
      <c r="F182" s="202" t="s">
        <v>163</v>
      </c>
      <c r="H182" s="203">
        <v>62.89</v>
      </c>
      <c r="I182" s="204"/>
      <c r="L182" s="200"/>
      <c r="M182" s="205"/>
      <c r="T182" s="206"/>
      <c r="AT182" s="201" t="s">
        <v>150</v>
      </c>
      <c r="AU182" s="201" t="s">
        <v>89</v>
      </c>
      <c r="AV182" s="15" t="s">
        <v>164</v>
      </c>
      <c r="AW182" s="15" t="s">
        <v>42</v>
      </c>
      <c r="AX182" s="15" t="s">
        <v>24</v>
      </c>
      <c r="AY182" s="201" t="s">
        <v>138</v>
      </c>
    </row>
    <row r="183" spans="2:65" s="1" customFormat="1" ht="25.5" customHeight="1">
      <c r="B183" s="40"/>
      <c r="C183" s="207" t="s">
        <v>146</v>
      </c>
      <c r="D183" s="207" t="s">
        <v>165</v>
      </c>
      <c r="E183" s="208" t="s">
        <v>255</v>
      </c>
      <c r="F183" s="209" t="s">
        <v>256</v>
      </c>
      <c r="G183" s="210" t="s">
        <v>144</v>
      </c>
      <c r="H183" s="211">
        <v>69.179000000000002</v>
      </c>
      <c r="I183" s="212">
        <v>5</v>
      </c>
      <c r="J183" s="213">
        <f>ROUND(I183*H183,2)</f>
        <v>345.9</v>
      </c>
      <c r="K183" s="209" t="s">
        <v>145</v>
      </c>
      <c r="L183" s="214"/>
      <c r="M183" s="215" t="s">
        <v>22</v>
      </c>
      <c r="N183" s="216" t="s">
        <v>51</v>
      </c>
      <c r="P183" s="174">
        <f>O183*H183</f>
        <v>0</v>
      </c>
      <c r="Q183" s="174">
        <v>1.2E-4</v>
      </c>
      <c r="R183" s="174">
        <f>Q183*H183</f>
        <v>8.30148E-3</v>
      </c>
      <c r="S183" s="174">
        <v>0</v>
      </c>
      <c r="T183" s="175">
        <f>S183*H183</f>
        <v>0</v>
      </c>
      <c r="AR183" s="24" t="s">
        <v>168</v>
      </c>
      <c r="AT183" s="24" t="s">
        <v>165</v>
      </c>
      <c r="AU183" s="24" t="s">
        <v>89</v>
      </c>
      <c r="AY183" s="24" t="s">
        <v>138</v>
      </c>
      <c r="BE183" s="176">
        <f>IF(N183="základní",J183,0)</f>
        <v>0</v>
      </c>
      <c r="BF183" s="176">
        <f>IF(N183="snížená",J183,0)</f>
        <v>345.9</v>
      </c>
      <c r="BG183" s="176">
        <f>IF(N183="zákl. přenesená",J183,0)</f>
        <v>0</v>
      </c>
      <c r="BH183" s="176">
        <f>IF(N183="sníž. přenesená",J183,0)</f>
        <v>0</v>
      </c>
      <c r="BI183" s="176">
        <f>IF(N183="nulová",J183,0)</f>
        <v>0</v>
      </c>
      <c r="BJ183" s="24" t="s">
        <v>89</v>
      </c>
      <c r="BK183" s="176">
        <f>ROUND(I183*H183,2)</f>
        <v>345.9</v>
      </c>
      <c r="BL183" s="24" t="s">
        <v>146</v>
      </c>
      <c r="BM183" s="24" t="s">
        <v>257</v>
      </c>
    </row>
    <row r="184" spans="2:65" s="13" customFormat="1">
      <c r="B184" s="186"/>
      <c r="D184" s="177" t="s">
        <v>150</v>
      </c>
      <c r="F184" s="188" t="s">
        <v>258</v>
      </c>
      <c r="H184" s="189">
        <v>69.179000000000002</v>
      </c>
      <c r="I184" s="190"/>
      <c r="L184" s="186"/>
      <c r="M184" s="191"/>
      <c r="T184" s="192"/>
      <c r="AT184" s="187" t="s">
        <v>150</v>
      </c>
      <c r="AU184" s="187" t="s">
        <v>89</v>
      </c>
      <c r="AV184" s="13" t="s">
        <v>89</v>
      </c>
      <c r="AW184" s="13" t="s">
        <v>6</v>
      </c>
      <c r="AX184" s="13" t="s">
        <v>24</v>
      </c>
      <c r="AY184" s="187" t="s">
        <v>138</v>
      </c>
    </row>
    <row r="185" spans="2:65" s="1" customFormat="1" ht="25.5" customHeight="1">
      <c r="B185" s="40"/>
      <c r="C185" s="165" t="s">
        <v>259</v>
      </c>
      <c r="D185" s="165" t="s">
        <v>141</v>
      </c>
      <c r="E185" s="166" t="s">
        <v>260</v>
      </c>
      <c r="F185" s="167" t="s">
        <v>261</v>
      </c>
      <c r="G185" s="168" t="s">
        <v>144</v>
      </c>
      <c r="H185" s="169">
        <v>98</v>
      </c>
      <c r="I185" s="170">
        <v>40</v>
      </c>
      <c r="J185" s="171">
        <f>ROUND(I185*H185,2)</f>
        <v>3920</v>
      </c>
      <c r="K185" s="167" t="s">
        <v>145</v>
      </c>
      <c r="L185" s="40"/>
      <c r="M185" s="172" t="s">
        <v>22</v>
      </c>
      <c r="N185" s="173" t="s">
        <v>51</v>
      </c>
      <c r="P185" s="174">
        <f>O185*H185</f>
        <v>0</v>
      </c>
      <c r="Q185" s="174">
        <v>4.0000000000000003E-5</v>
      </c>
      <c r="R185" s="174">
        <f>Q185*H185</f>
        <v>3.9200000000000007E-3</v>
      </c>
      <c r="S185" s="174">
        <v>0</v>
      </c>
      <c r="T185" s="175">
        <f>S185*H185</f>
        <v>0</v>
      </c>
      <c r="AR185" s="24" t="s">
        <v>146</v>
      </c>
      <c r="AT185" s="24" t="s">
        <v>141</v>
      </c>
      <c r="AU185" s="24" t="s">
        <v>89</v>
      </c>
      <c r="AY185" s="24" t="s">
        <v>138</v>
      </c>
      <c r="BE185" s="176">
        <f>IF(N185="základní",J185,0)</f>
        <v>0</v>
      </c>
      <c r="BF185" s="176">
        <f>IF(N185="snížená",J185,0)</f>
        <v>3920</v>
      </c>
      <c r="BG185" s="176">
        <f>IF(N185="zákl. přenesená",J185,0)</f>
        <v>0</v>
      </c>
      <c r="BH185" s="176">
        <f>IF(N185="sníž. přenesená",J185,0)</f>
        <v>0</v>
      </c>
      <c r="BI185" s="176">
        <f>IF(N185="nulová",J185,0)</f>
        <v>0</v>
      </c>
      <c r="BJ185" s="24" t="s">
        <v>89</v>
      </c>
      <c r="BK185" s="176">
        <f>ROUND(I185*H185,2)</f>
        <v>3920</v>
      </c>
      <c r="BL185" s="24" t="s">
        <v>146</v>
      </c>
      <c r="BM185" s="24" t="s">
        <v>262</v>
      </c>
    </row>
    <row r="186" spans="2:65" s="12" customFormat="1">
      <c r="B186" s="180"/>
      <c r="D186" s="177" t="s">
        <v>150</v>
      </c>
      <c r="E186" s="181" t="s">
        <v>22</v>
      </c>
      <c r="F186" s="182" t="s">
        <v>216</v>
      </c>
      <c r="H186" s="181" t="s">
        <v>22</v>
      </c>
      <c r="I186" s="183"/>
      <c r="L186" s="180"/>
      <c r="M186" s="184"/>
      <c r="T186" s="185"/>
      <c r="AT186" s="181" t="s">
        <v>150</v>
      </c>
      <c r="AU186" s="181" t="s">
        <v>89</v>
      </c>
      <c r="AV186" s="12" t="s">
        <v>24</v>
      </c>
      <c r="AW186" s="12" t="s">
        <v>42</v>
      </c>
      <c r="AX186" s="12" t="s">
        <v>79</v>
      </c>
      <c r="AY186" s="181" t="s">
        <v>138</v>
      </c>
    </row>
    <row r="187" spans="2:65" s="13" customFormat="1">
      <c r="B187" s="186"/>
      <c r="D187" s="177" t="s">
        <v>150</v>
      </c>
      <c r="E187" s="187" t="s">
        <v>22</v>
      </c>
      <c r="F187" s="188" t="s">
        <v>263</v>
      </c>
      <c r="H187" s="189">
        <v>98</v>
      </c>
      <c r="I187" s="190"/>
      <c r="L187" s="186"/>
      <c r="M187" s="191"/>
      <c r="T187" s="192"/>
      <c r="AT187" s="187" t="s">
        <v>150</v>
      </c>
      <c r="AU187" s="187" t="s">
        <v>89</v>
      </c>
      <c r="AV187" s="13" t="s">
        <v>89</v>
      </c>
      <c r="AW187" s="13" t="s">
        <v>42</v>
      </c>
      <c r="AX187" s="13" t="s">
        <v>79</v>
      </c>
      <c r="AY187" s="187" t="s">
        <v>138</v>
      </c>
    </row>
    <row r="188" spans="2:65" s="14" customFormat="1">
      <c r="B188" s="193"/>
      <c r="D188" s="177" t="s">
        <v>150</v>
      </c>
      <c r="E188" s="194" t="s">
        <v>22</v>
      </c>
      <c r="F188" s="195" t="s">
        <v>161</v>
      </c>
      <c r="H188" s="196">
        <v>98</v>
      </c>
      <c r="I188" s="197"/>
      <c r="L188" s="193"/>
      <c r="M188" s="198"/>
      <c r="T188" s="199"/>
      <c r="AT188" s="194" t="s">
        <v>150</v>
      </c>
      <c r="AU188" s="194" t="s">
        <v>89</v>
      </c>
      <c r="AV188" s="14" t="s">
        <v>162</v>
      </c>
      <c r="AW188" s="14" t="s">
        <v>42</v>
      </c>
      <c r="AX188" s="14" t="s">
        <v>24</v>
      </c>
      <c r="AY188" s="194" t="s">
        <v>138</v>
      </c>
    </row>
    <row r="189" spans="2:65" s="1" customFormat="1" ht="25.5" customHeight="1">
      <c r="B189" s="40"/>
      <c r="C189" s="207" t="s">
        <v>264</v>
      </c>
      <c r="D189" s="207" t="s">
        <v>165</v>
      </c>
      <c r="E189" s="208" t="s">
        <v>265</v>
      </c>
      <c r="F189" s="209" t="s">
        <v>266</v>
      </c>
      <c r="G189" s="210" t="s">
        <v>144</v>
      </c>
      <c r="H189" s="211">
        <v>112.7</v>
      </c>
      <c r="I189" s="212">
        <v>75</v>
      </c>
      <c r="J189" s="213">
        <f>ROUND(I189*H189,2)</f>
        <v>8452.5</v>
      </c>
      <c r="K189" s="209" t="s">
        <v>145</v>
      </c>
      <c r="L189" s="214"/>
      <c r="M189" s="215" t="s">
        <v>22</v>
      </c>
      <c r="N189" s="216" t="s">
        <v>51</v>
      </c>
      <c r="P189" s="174">
        <f>O189*H189</f>
        <v>0</v>
      </c>
      <c r="Q189" s="174">
        <v>1.7000000000000001E-4</v>
      </c>
      <c r="R189" s="174">
        <f>Q189*H189</f>
        <v>1.9159000000000002E-2</v>
      </c>
      <c r="S189" s="174">
        <v>0</v>
      </c>
      <c r="T189" s="175">
        <f>S189*H189</f>
        <v>0</v>
      </c>
      <c r="AR189" s="24" t="s">
        <v>168</v>
      </c>
      <c r="AT189" s="24" t="s">
        <v>165</v>
      </c>
      <c r="AU189" s="24" t="s">
        <v>89</v>
      </c>
      <c r="AY189" s="24" t="s">
        <v>138</v>
      </c>
      <c r="BE189" s="176">
        <f>IF(N189="základní",J189,0)</f>
        <v>0</v>
      </c>
      <c r="BF189" s="176">
        <f>IF(N189="snížená",J189,0)</f>
        <v>8452.5</v>
      </c>
      <c r="BG189" s="176">
        <f>IF(N189="zákl. přenesená",J189,0)</f>
        <v>0</v>
      </c>
      <c r="BH189" s="176">
        <f>IF(N189="sníž. přenesená",J189,0)</f>
        <v>0</v>
      </c>
      <c r="BI189" s="176">
        <f>IF(N189="nulová",J189,0)</f>
        <v>0</v>
      </c>
      <c r="BJ189" s="24" t="s">
        <v>89</v>
      </c>
      <c r="BK189" s="176">
        <f>ROUND(I189*H189,2)</f>
        <v>8452.5</v>
      </c>
      <c r="BL189" s="24" t="s">
        <v>146</v>
      </c>
      <c r="BM189" s="24" t="s">
        <v>267</v>
      </c>
    </row>
    <row r="190" spans="2:65" s="13" customFormat="1">
      <c r="B190" s="186"/>
      <c r="D190" s="177" t="s">
        <v>150</v>
      </c>
      <c r="F190" s="188" t="s">
        <v>268</v>
      </c>
      <c r="H190" s="189">
        <v>112.7</v>
      </c>
      <c r="I190" s="190"/>
      <c r="L190" s="186"/>
      <c r="M190" s="191"/>
      <c r="T190" s="192"/>
      <c r="AT190" s="187" t="s">
        <v>150</v>
      </c>
      <c r="AU190" s="187" t="s">
        <v>89</v>
      </c>
      <c r="AV190" s="13" t="s">
        <v>89</v>
      </c>
      <c r="AW190" s="13" t="s">
        <v>6</v>
      </c>
      <c r="AX190" s="13" t="s">
        <v>24</v>
      </c>
      <c r="AY190" s="187" t="s">
        <v>138</v>
      </c>
    </row>
    <row r="191" spans="2:65" s="1" customFormat="1" ht="38.25" customHeight="1">
      <c r="B191" s="40"/>
      <c r="C191" s="165" t="s">
        <v>269</v>
      </c>
      <c r="D191" s="165" t="s">
        <v>141</v>
      </c>
      <c r="E191" s="166" t="s">
        <v>270</v>
      </c>
      <c r="F191" s="167" t="s">
        <v>271</v>
      </c>
      <c r="G191" s="168" t="s">
        <v>181</v>
      </c>
      <c r="H191" s="218">
        <v>747</v>
      </c>
      <c r="I191" s="170">
        <v>3</v>
      </c>
      <c r="J191" s="171">
        <f>ROUND(I191*H191,2)</f>
        <v>2241</v>
      </c>
      <c r="K191" s="167" t="s">
        <v>145</v>
      </c>
      <c r="L191" s="40"/>
      <c r="M191" s="172" t="s">
        <v>22</v>
      </c>
      <c r="N191" s="173" t="s">
        <v>51</v>
      </c>
      <c r="P191" s="174">
        <f>O191*H191</f>
        <v>0</v>
      </c>
      <c r="Q191" s="174">
        <v>0</v>
      </c>
      <c r="R191" s="174">
        <f>Q191*H191</f>
        <v>0</v>
      </c>
      <c r="S191" s="174">
        <v>0</v>
      </c>
      <c r="T191" s="175">
        <f>S191*H191</f>
        <v>0</v>
      </c>
      <c r="AR191" s="24" t="s">
        <v>146</v>
      </c>
      <c r="AT191" s="24" t="s">
        <v>141</v>
      </c>
      <c r="AU191" s="24" t="s">
        <v>89</v>
      </c>
      <c r="AY191" s="24" t="s">
        <v>138</v>
      </c>
      <c r="BE191" s="176">
        <f>IF(N191="základní",J191,0)</f>
        <v>0</v>
      </c>
      <c r="BF191" s="176">
        <f>IF(N191="snížená",J191,0)</f>
        <v>2241</v>
      </c>
      <c r="BG191" s="176">
        <f>IF(N191="zákl. přenesená",J191,0)</f>
        <v>0</v>
      </c>
      <c r="BH191" s="176">
        <f>IF(N191="sníž. přenesená",J191,0)</f>
        <v>0</v>
      </c>
      <c r="BI191" s="176">
        <f>IF(N191="nulová",J191,0)</f>
        <v>0</v>
      </c>
      <c r="BJ191" s="24" t="s">
        <v>89</v>
      </c>
      <c r="BK191" s="176">
        <f>ROUND(I191*H191,2)</f>
        <v>2241</v>
      </c>
      <c r="BL191" s="24" t="s">
        <v>146</v>
      </c>
      <c r="BM191" s="24" t="s">
        <v>272</v>
      </c>
    </row>
    <row r="192" spans="2:65" s="1" customFormat="1" ht="85.5">
      <c r="B192" s="40"/>
      <c r="D192" s="177" t="s">
        <v>148</v>
      </c>
      <c r="F192" s="178" t="s">
        <v>273</v>
      </c>
      <c r="I192" s="106"/>
      <c r="L192" s="40"/>
      <c r="M192" s="179"/>
      <c r="T192" s="65"/>
      <c r="AT192" s="24" t="s">
        <v>148</v>
      </c>
      <c r="AU192" s="24" t="s">
        <v>89</v>
      </c>
    </row>
    <row r="193" spans="2:65" s="11" customFormat="1" ht="29.9" customHeight="1">
      <c r="B193" s="153"/>
      <c r="D193" s="154" t="s">
        <v>78</v>
      </c>
      <c r="E193" s="163" t="s">
        <v>274</v>
      </c>
      <c r="F193" s="163" t="s">
        <v>275</v>
      </c>
      <c r="I193" s="156"/>
      <c r="J193" s="164">
        <f>BK193</f>
        <v>189190.05000000002</v>
      </c>
      <c r="L193" s="153"/>
      <c r="M193" s="158"/>
      <c r="P193" s="159">
        <f>SUM(P194:P335)</f>
        <v>0</v>
      </c>
      <c r="R193" s="159">
        <f>SUM(R194:R335)</f>
        <v>3.8685097600000002</v>
      </c>
      <c r="T193" s="160">
        <f>SUM(T194:T335)</f>
        <v>3.8304400000000003</v>
      </c>
      <c r="AR193" s="154" t="s">
        <v>89</v>
      </c>
      <c r="AT193" s="161" t="s">
        <v>78</v>
      </c>
      <c r="AU193" s="161" t="s">
        <v>24</v>
      </c>
      <c r="AY193" s="154" t="s">
        <v>138</v>
      </c>
      <c r="BK193" s="162">
        <f>SUM(BK194:BK335)</f>
        <v>189190.05000000002</v>
      </c>
    </row>
    <row r="194" spans="2:65" s="1" customFormat="1" ht="38.25" customHeight="1">
      <c r="B194" s="40"/>
      <c r="C194" s="165" t="s">
        <v>276</v>
      </c>
      <c r="D194" s="165" t="s">
        <v>141</v>
      </c>
      <c r="E194" s="166" t="s">
        <v>277</v>
      </c>
      <c r="F194" s="167" t="s">
        <v>278</v>
      </c>
      <c r="G194" s="168" t="s">
        <v>279</v>
      </c>
      <c r="H194" s="169">
        <v>2.2959999999999998</v>
      </c>
      <c r="I194" s="170">
        <v>850</v>
      </c>
      <c r="J194" s="171">
        <f>ROUND(I194*H194,2)</f>
        <v>1951.6</v>
      </c>
      <c r="K194" s="167" t="s">
        <v>145</v>
      </c>
      <c r="L194" s="40"/>
      <c r="M194" s="172" t="s">
        <v>22</v>
      </c>
      <c r="N194" s="173" t="s">
        <v>51</v>
      </c>
      <c r="P194" s="174">
        <f>O194*H194</f>
        <v>0</v>
      </c>
      <c r="Q194" s="174">
        <v>1.08E-3</v>
      </c>
      <c r="R194" s="174">
        <f>Q194*H194</f>
        <v>2.4796799999999997E-3</v>
      </c>
      <c r="S194" s="174">
        <v>0</v>
      </c>
      <c r="T194" s="175">
        <f>S194*H194</f>
        <v>0</v>
      </c>
      <c r="AR194" s="24" t="s">
        <v>146</v>
      </c>
      <c r="AT194" s="24" t="s">
        <v>141</v>
      </c>
      <c r="AU194" s="24" t="s">
        <v>89</v>
      </c>
      <c r="AY194" s="24" t="s">
        <v>138</v>
      </c>
      <c r="BE194" s="176">
        <f>IF(N194="základní",J194,0)</f>
        <v>0</v>
      </c>
      <c r="BF194" s="176">
        <f>IF(N194="snížená",J194,0)</f>
        <v>1951.6</v>
      </c>
      <c r="BG194" s="176">
        <f>IF(N194="zákl. přenesená",J194,0)</f>
        <v>0</v>
      </c>
      <c r="BH194" s="176">
        <f>IF(N194="sníž. přenesená",J194,0)</f>
        <v>0</v>
      </c>
      <c r="BI194" s="176">
        <f>IF(N194="nulová",J194,0)</f>
        <v>0</v>
      </c>
      <c r="BJ194" s="24" t="s">
        <v>89</v>
      </c>
      <c r="BK194" s="176">
        <f>ROUND(I194*H194,2)</f>
        <v>1951.6</v>
      </c>
      <c r="BL194" s="24" t="s">
        <v>146</v>
      </c>
      <c r="BM194" s="24" t="s">
        <v>280</v>
      </c>
    </row>
    <row r="195" spans="2:65" s="1" customFormat="1" ht="104.5">
      <c r="B195" s="40"/>
      <c r="D195" s="177" t="s">
        <v>148</v>
      </c>
      <c r="F195" s="178" t="s">
        <v>281</v>
      </c>
      <c r="I195" s="106"/>
      <c r="L195" s="40"/>
      <c r="M195" s="179"/>
      <c r="T195" s="65"/>
      <c r="AT195" s="24" t="s">
        <v>148</v>
      </c>
      <c r="AU195" s="24" t="s">
        <v>89</v>
      </c>
    </row>
    <row r="196" spans="2:65" s="12" customFormat="1">
      <c r="B196" s="180"/>
      <c r="D196" s="177" t="s">
        <v>150</v>
      </c>
      <c r="E196" s="181" t="s">
        <v>22</v>
      </c>
      <c r="F196" s="182" t="s">
        <v>282</v>
      </c>
      <c r="H196" s="181" t="s">
        <v>22</v>
      </c>
      <c r="I196" s="183"/>
      <c r="L196" s="180"/>
      <c r="M196" s="184"/>
      <c r="T196" s="185"/>
      <c r="AT196" s="181" t="s">
        <v>150</v>
      </c>
      <c r="AU196" s="181" t="s">
        <v>89</v>
      </c>
      <c r="AV196" s="12" t="s">
        <v>24</v>
      </c>
      <c r="AW196" s="12" t="s">
        <v>42</v>
      </c>
      <c r="AX196" s="12" t="s">
        <v>79</v>
      </c>
      <c r="AY196" s="181" t="s">
        <v>138</v>
      </c>
    </row>
    <row r="197" spans="2:65" s="13" customFormat="1">
      <c r="B197" s="186"/>
      <c r="D197" s="177" t="s">
        <v>150</v>
      </c>
      <c r="E197" s="187" t="s">
        <v>22</v>
      </c>
      <c r="F197" s="188" t="s">
        <v>283</v>
      </c>
      <c r="H197" s="189">
        <v>1.3260000000000001</v>
      </c>
      <c r="I197" s="190"/>
      <c r="L197" s="186"/>
      <c r="M197" s="191"/>
      <c r="T197" s="192"/>
      <c r="AT197" s="187" t="s">
        <v>150</v>
      </c>
      <c r="AU197" s="187" t="s">
        <v>89</v>
      </c>
      <c r="AV197" s="13" t="s">
        <v>89</v>
      </c>
      <c r="AW197" s="13" t="s">
        <v>42</v>
      </c>
      <c r="AX197" s="13" t="s">
        <v>79</v>
      </c>
      <c r="AY197" s="187" t="s">
        <v>138</v>
      </c>
    </row>
    <row r="198" spans="2:65" s="14" customFormat="1">
      <c r="B198" s="193"/>
      <c r="D198" s="177" t="s">
        <v>150</v>
      </c>
      <c r="E198" s="194" t="s">
        <v>22</v>
      </c>
      <c r="F198" s="195" t="s">
        <v>161</v>
      </c>
      <c r="H198" s="196">
        <v>1.3260000000000001</v>
      </c>
      <c r="I198" s="197"/>
      <c r="L198" s="193"/>
      <c r="M198" s="198"/>
      <c r="T198" s="199"/>
      <c r="AT198" s="194" t="s">
        <v>150</v>
      </c>
      <c r="AU198" s="194" t="s">
        <v>89</v>
      </c>
      <c r="AV198" s="14" t="s">
        <v>162</v>
      </c>
      <c r="AW198" s="14" t="s">
        <v>42</v>
      </c>
      <c r="AX198" s="14" t="s">
        <v>79</v>
      </c>
      <c r="AY198" s="194" t="s">
        <v>138</v>
      </c>
    </row>
    <row r="199" spans="2:65" s="13" customFormat="1">
      <c r="B199" s="186"/>
      <c r="D199" s="177" t="s">
        <v>150</v>
      </c>
      <c r="E199" s="187" t="s">
        <v>22</v>
      </c>
      <c r="F199" s="188" t="s">
        <v>284</v>
      </c>
      <c r="H199" s="189">
        <v>0.97</v>
      </c>
      <c r="I199" s="190"/>
      <c r="L199" s="186"/>
      <c r="M199" s="191"/>
      <c r="T199" s="192"/>
      <c r="AT199" s="187" t="s">
        <v>150</v>
      </c>
      <c r="AU199" s="187" t="s">
        <v>89</v>
      </c>
      <c r="AV199" s="13" t="s">
        <v>89</v>
      </c>
      <c r="AW199" s="13" t="s">
        <v>42</v>
      </c>
      <c r="AX199" s="13" t="s">
        <v>79</v>
      </c>
      <c r="AY199" s="187" t="s">
        <v>138</v>
      </c>
    </row>
    <row r="200" spans="2:65" s="14" customFormat="1">
      <c r="B200" s="193"/>
      <c r="D200" s="177" t="s">
        <v>150</v>
      </c>
      <c r="E200" s="194" t="s">
        <v>22</v>
      </c>
      <c r="F200" s="195" t="s">
        <v>161</v>
      </c>
      <c r="H200" s="196">
        <v>0.97</v>
      </c>
      <c r="I200" s="197"/>
      <c r="L200" s="193"/>
      <c r="M200" s="198"/>
      <c r="T200" s="199"/>
      <c r="AT200" s="194" t="s">
        <v>150</v>
      </c>
      <c r="AU200" s="194" t="s">
        <v>89</v>
      </c>
      <c r="AV200" s="14" t="s">
        <v>162</v>
      </c>
      <c r="AW200" s="14" t="s">
        <v>42</v>
      </c>
      <c r="AX200" s="14" t="s">
        <v>79</v>
      </c>
      <c r="AY200" s="194" t="s">
        <v>138</v>
      </c>
    </row>
    <row r="201" spans="2:65" s="15" customFormat="1">
      <c r="B201" s="200"/>
      <c r="D201" s="177" t="s">
        <v>150</v>
      </c>
      <c r="E201" s="201" t="s">
        <v>22</v>
      </c>
      <c r="F201" s="202" t="s">
        <v>163</v>
      </c>
      <c r="H201" s="203">
        <v>2.2959999999999998</v>
      </c>
      <c r="I201" s="204"/>
      <c r="L201" s="200"/>
      <c r="M201" s="205"/>
      <c r="T201" s="206"/>
      <c r="AT201" s="201" t="s">
        <v>150</v>
      </c>
      <c r="AU201" s="201" t="s">
        <v>89</v>
      </c>
      <c r="AV201" s="15" t="s">
        <v>164</v>
      </c>
      <c r="AW201" s="15" t="s">
        <v>42</v>
      </c>
      <c r="AX201" s="15" t="s">
        <v>24</v>
      </c>
      <c r="AY201" s="201" t="s">
        <v>138</v>
      </c>
    </row>
    <row r="202" spans="2:65" s="1" customFormat="1" ht="38.25" customHeight="1">
      <c r="B202" s="40"/>
      <c r="C202" s="165" t="s">
        <v>9</v>
      </c>
      <c r="D202" s="165" t="s">
        <v>141</v>
      </c>
      <c r="E202" s="166" t="s">
        <v>285</v>
      </c>
      <c r="F202" s="167" t="s">
        <v>286</v>
      </c>
      <c r="G202" s="168" t="s">
        <v>195</v>
      </c>
      <c r="H202" s="169">
        <v>108</v>
      </c>
      <c r="I202" s="170">
        <v>17</v>
      </c>
      <c r="J202" s="171">
        <f>ROUND(I202*H202,2)</f>
        <v>1836</v>
      </c>
      <c r="K202" s="167" t="s">
        <v>145</v>
      </c>
      <c r="L202" s="40"/>
      <c r="M202" s="172" t="s">
        <v>22</v>
      </c>
      <c r="N202" s="173" t="s">
        <v>51</v>
      </c>
      <c r="P202" s="174">
        <f>O202*H202</f>
        <v>0</v>
      </c>
      <c r="Q202" s="174">
        <v>0</v>
      </c>
      <c r="R202" s="174">
        <f>Q202*H202</f>
        <v>0</v>
      </c>
      <c r="S202" s="174">
        <v>0</v>
      </c>
      <c r="T202" s="175">
        <f>S202*H202</f>
        <v>0</v>
      </c>
      <c r="AR202" s="24" t="s">
        <v>146</v>
      </c>
      <c r="AT202" s="24" t="s">
        <v>141</v>
      </c>
      <c r="AU202" s="24" t="s">
        <v>89</v>
      </c>
      <c r="AY202" s="24" t="s">
        <v>138</v>
      </c>
      <c r="BE202" s="176">
        <f>IF(N202="základní",J202,0)</f>
        <v>0</v>
      </c>
      <c r="BF202" s="176">
        <f>IF(N202="snížená",J202,0)</f>
        <v>1836</v>
      </c>
      <c r="BG202" s="176">
        <f>IF(N202="zákl. přenesená",J202,0)</f>
        <v>0</v>
      </c>
      <c r="BH202" s="176">
        <f>IF(N202="sníž. přenesená",J202,0)</f>
        <v>0</v>
      </c>
      <c r="BI202" s="176">
        <f>IF(N202="nulová",J202,0)</f>
        <v>0</v>
      </c>
      <c r="BJ202" s="24" t="s">
        <v>89</v>
      </c>
      <c r="BK202" s="176">
        <f>ROUND(I202*H202,2)</f>
        <v>1836</v>
      </c>
      <c r="BL202" s="24" t="s">
        <v>146</v>
      </c>
      <c r="BM202" s="24" t="s">
        <v>287</v>
      </c>
    </row>
    <row r="203" spans="2:65" s="1" customFormat="1" ht="104.5">
      <c r="B203" s="40"/>
      <c r="D203" s="177" t="s">
        <v>148</v>
      </c>
      <c r="F203" s="178" t="s">
        <v>281</v>
      </c>
      <c r="I203" s="106"/>
      <c r="L203" s="40"/>
      <c r="M203" s="179"/>
      <c r="T203" s="65"/>
      <c r="AT203" s="24" t="s">
        <v>148</v>
      </c>
      <c r="AU203" s="24" t="s">
        <v>89</v>
      </c>
    </row>
    <row r="204" spans="2:65" s="12" customFormat="1">
      <c r="B204" s="180"/>
      <c r="D204" s="177" t="s">
        <v>150</v>
      </c>
      <c r="E204" s="181" t="s">
        <v>22</v>
      </c>
      <c r="F204" s="182" t="s">
        <v>151</v>
      </c>
      <c r="H204" s="181" t="s">
        <v>22</v>
      </c>
      <c r="I204" s="183"/>
      <c r="L204" s="180"/>
      <c r="M204" s="184"/>
      <c r="T204" s="185"/>
      <c r="AT204" s="181" t="s">
        <v>150</v>
      </c>
      <c r="AU204" s="181" t="s">
        <v>89</v>
      </c>
      <c r="AV204" s="12" t="s">
        <v>24</v>
      </c>
      <c r="AW204" s="12" t="s">
        <v>42</v>
      </c>
      <c r="AX204" s="12" t="s">
        <v>79</v>
      </c>
      <c r="AY204" s="181" t="s">
        <v>138</v>
      </c>
    </row>
    <row r="205" spans="2:65" s="12" customFormat="1">
      <c r="B205" s="180"/>
      <c r="D205" s="177" t="s">
        <v>150</v>
      </c>
      <c r="E205" s="181" t="s">
        <v>22</v>
      </c>
      <c r="F205" s="182" t="s">
        <v>288</v>
      </c>
      <c r="H205" s="181" t="s">
        <v>22</v>
      </c>
      <c r="I205" s="183"/>
      <c r="L205" s="180"/>
      <c r="M205" s="184"/>
      <c r="T205" s="185"/>
      <c r="AT205" s="181" t="s">
        <v>150</v>
      </c>
      <c r="AU205" s="181" t="s">
        <v>89</v>
      </c>
      <c r="AV205" s="12" t="s">
        <v>24</v>
      </c>
      <c r="AW205" s="12" t="s">
        <v>42</v>
      </c>
      <c r="AX205" s="12" t="s">
        <v>79</v>
      </c>
      <c r="AY205" s="181" t="s">
        <v>138</v>
      </c>
    </row>
    <row r="206" spans="2:65" s="12" customFormat="1">
      <c r="B206" s="180"/>
      <c r="D206" s="177" t="s">
        <v>150</v>
      </c>
      <c r="E206" s="181" t="s">
        <v>22</v>
      </c>
      <c r="F206" s="182" t="s">
        <v>289</v>
      </c>
      <c r="H206" s="181" t="s">
        <v>22</v>
      </c>
      <c r="I206" s="183"/>
      <c r="L206" s="180"/>
      <c r="M206" s="184"/>
      <c r="T206" s="185"/>
      <c r="AT206" s="181" t="s">
        <v>150</v>
      </c>
      <c r="AU206" s="181" t="s">
        <v>89</v>
      </c>
      <c r="AV206" s="12" t="s">
        <v>24</v>
      </c>
      <c r="AW206" s="12" t="s">
        <v>42</v>
      </c>
      <c r="AX206" s="12" t="s">
        <v>79</v>
      </c>
      <c r="AY206" s="181" t="s">
        <v>138</v>
      </c>
    </row>
    <row r="207" spans="2:65" s="13" customFormat="1">
      <c r="B207" s="186"/>
      <c r="D207" s="177" t="s">
        <v>150</v>
      </c>
      <c r="E207" s="187" t="s">
        <v>22</v>
      </c>
      <c r="F207" s="188" t="s">
        <v>290</v>
      </c>
      <c r="H207" s="189">
        <v>36</v>
      </c>
      <c r="I207" s="190"/>
      <c r="L207" s="186"/>
      <c r="M207" s="191"/>
      <c r="T207" s="192"/>
      <c r="AT207" s="187" t="s">
        <v>150</v>
      </c>
      <c r="AU207" s="187" t="s">
        <v>89</v>
      </c>
      <c r="AV207" s="13" t="s">
        <v>89</v>
      </c>
      <c r="AW207" s="13" t="s">
        <v>42</v>
      </c>
      <c r="AX207" s="13" t="s">
        <v>79</v>
      </c>
      <c r="AY207" s="187" t="s">
        <v>138</v>
      </c>
    </row>
    <row r="208" spans="2:65" s="14" customFormat="1">
      <c r="B208" s="193"/>
      <c r="D208" s="177" t="s">
        <v>150</v>
      </c>
      <c r="E208" s="194" t="s">
        <v>22</v>
      </c>
      <c r="F208" s="195" t="s">
        <v>161</v>
      </c>
      <c r="H208" s="196">
        <v>36</v>
      </c>
      <c r="I208" s="197"/>
      <c r="L208" s="193"/>
      <c r="M208" s="198"/>
      <c r="T208" s="199"/>
      <c r="AT208" s="194" t="s">
        <v>150</v>
      </c>
      <c r="AU208" s="194" t="s">
        <v>89</v>
      </c>
      <c r="AV208" s="14" t="s">
        <v>162</v>
      </c>
      <c r="AW208" s="14" t="s">
        <v>42</v>
      </c>
      <c r="AX208" s="14" t="s">
        <v>79</v>
      </c>
      <c r="AY208" s="194" t="s">
        <v>138</v>
      </c>
    </row>
    <row r="209" spans="2:65" s="12" customFormat="1">
      <c r="B209" s="180"/>
      <c r="D209" s="177" t="s">
        <v>150</v>
      </c>
      <c r="E209" s="181" t="s">
        <v>22</v>
      </c>
      <c r="F209" s="182" t="s">
        <v>291</v>
      </c>
      <c r="H209" s="181" t="s">
        <v>22</v>
      </c>
      <c r="I209" s="183"/>
      <c r="L209" s="180"/>
      <c r="M209" s="184"/>
      <c r="T209" s="185"/>
      <c r="AT209" s="181" t="s">
        <v>150</v>
      </c>
      <c r="AU209" s="181" t="s">
        <v>89</v>
      </c>
      <c r="AV209" s="12" t="s">
        <v>24</v>
      </c>
      <c r="AW209" s="12" t="s">
        <v>42</v>
      </c>
      <c r="AX209" s="12" t="s">
        <v>79</v>
      </c>
      <c r="AY209" s="181" t="s">
        <v>138</v>
      </c>
    </row>
    <row r="210" spans="2:65" s="13" customFormat="1">
      <c r="B210" s="186"/>
      <c r="D210" s="177" t="s">
        <v>150</v>
      </c>
      <c r="E210" s="187" t="s">
        <v>22</v>
      </c>
      <c r="F210" s="188" t="s">
        <v>290</v>
      </c>
      <c r="H210" s="189">
        <v>36</v>
      </c>
      <c r="I210" s="190"/>
      <c r="L210" s="186"/>
      <c r="M210" s="191"/>
      <c r="T210" s="192"/>
      <c r="AT210" s="187" t="s">
        <v>150</v>
      </c>
      <c r="AU210" s="187" t="s">
        <v>89</v>
      </c>
      <c r="AV210" s="13" t="s">
        <v>89</v>
      </c>
      <c r="AW210" s="13" t="s">
        <v>42</v>
      </c>
      <c r="AX210" s="13" t="s">
        <v>79</v>
      </c>
      <c r="AY210" s="187" t="s">
        <v>138</v>
      </c>
    </row>
    <row r="211" spans="2:65" s="14" customFormat="1">
      <c r="B211" s="193"/>
      <c r="D211" s="177" t="s">
        <v>150</v>
      </c>
      <c r="E211" s="194" t="s">
        <v>22</v>
      </c>
      <c r="F211" s="195" t="s">
        <v>161</v>
      </c>
      <c r="H211" s="196">
        <v>36</v>
      </c>
      <c r="I211" s="197"/>
      <c r="L211" s="193"/>
      <c r="M211" s="198"/>
      <c r="T211" s="199"/>
      <c r="AT211" s="194" t="s">
        <v>150</v>
      </c>
      <c r="AU211" s="194" t="s">
        <v>89</v>
      </c>
      <c r="AV211" s="14" t="s">
        <v>162</v>
      </c>
      <c r="AW211" s="14" t="s">
        <v>42</v>
      </c>
      <c r="AX211" s="14" t="s">
        <v>79</v>
      </c>
      <c r="AY211" s="194" t="s">
        <v>138</v>
      </c>
    </row>
    <row r="212" spans="2:65" s="12" customFormat="1">
      <c r="B212" s="180"/>
      <c r="D212" s="177" t="s">
        <v>150</v>
      </c>
      <c r="E212" s="181" t="s">
        <v>22</v>
      </c>
      <c r="F212" s="182" t="s">
        <v>292</v>
      </c>
      <c r="H212" s="181" t="s">
        <v>22</v>
      </c>
      <c r="I212" s="183"/>
      <c r="L212" s="180"/>
      <c r="M212" s="184"/>
      <c r="T212" s="185"/>
      <c r="AT212" s="181" t="s">
        <v>150</v>
      </c>
      <c r="AU212" s="181" t="s">
        <v>89</v>
      </c>
      <c r="AV212" s="12" t="s">
        <v>24</v>
      </c>
      <c r="AW212" s="12" t="s">
        <v>42</v>
      </c>
      <c r="AX212" s="12" t="s">
        <v>79</v>
      </c>
      <c r="AY212" s="181" t="s">
        <v>138</v>
      </c>
    </row>
    <row r="213" spans="2:65" s="13" customFormat="1">
      <c r="B213" s="186"/>
      <c r="D213" s="177" t="s">
        <v>150</v>
      </c>
      <c r="E213" s="187" t="s">
        <v>22</v>
      </c>
      <c r="F213" s="188" t="s">
        <v>290</v>
      </c>
      <c r="H213" s="189">
        <v>36</v>
      </c>
      <c r="I213" s="190"/>
      <c r="L213" s="186"/>
      <c r="M213" s="191"/>
      <c r="T213" s="192"/>
      <c r="AT213" s="187" t="s">
        <v>150</v>
      </c>
      <c r="AU213" s="187" t="s">
        <v>89</v>
      </c>
      <c r="AV213" s="13" t="s">
        <v>89</v>
      </c>
      <c r="AW213" s="13" t="s">
        <v>42</v>
      </c>
      <c r="AX213" s="13" t="s">
        <v>79</v>
      </c>
      <c r="AY213" s="187" t="s">
        <v>138</v>
      </c>
    </row>
    <row r="214" spans="2:65" s="14" customFormat="1">
      <c r="B214" s="193"/>
      <c r="D214" s="177" t="s">
        <v>150</v>
      </c>
      <c r="E214" s="194" t="s">
        <v>22</v>
      </c>
      <c r="F214" s="195" t="s">
        <v>161</v>
      </c>
      <c r="H214" s="196">
        <v>36</v>
      </c>
      <c r="I214" s="197"/>
      <c r="L214" s="193"/>
      <c r="M214" s="198"/>
      <c r="T214" s="199"/>
      <c r="AT214" s="194" t="s">
        <v>150</v>
      </c>
      <c r="AU214" s="194" t="s">
        <v>89</v>
      </c>
      <c r="AV214" s="14" t="s">
        <v>162</v>
      </c>
      <c r="AW214" s="14" t="s">
        <v>42</v>
      </c>
      <c r="AX214" s="14" t="s">
        <v>79</v>
      </c>
      <c r="AY214" s="194" t="s">
        <v>138</v>
      </c>
    </row>
    <row r="215" spans="2:65" s="15" customFormat="1">
      <c r="B215" s="200"/>
      <c r="D215" s="177" t="s">
        <v>150</v>
      </c>
      <c r="E215" s="201" t="s">
        <v>22</v>
      </c>
      <c r="F215" s="202" t="s">
        <v>163</v>
      </c>
      <c r="H215" s="203">
        <v>108</v>
      </c>
      <c r="I215" s="204"/>
      <c r="L215" s="200"/>
      <c r="M215" s="205"/>
      <c r="T215" s="206"/>
      <c r="AT215" s="201" t="s">
        <v>150</v>
      </c>
      <c r="AU215" s="201" t="s">
        <v>89</v>
      </c>
      <c r="AV215" s="15" t="s">
        <v>164</v>
      </c>
      <c r="AW215" s="15" t="s">
        <v>42</v>
      </c>
      <c r="AX215" s="15" t="s">
        <v>24</v>
      </c>
      <c r="AY215" s="201" t="s">
        <v>138</v>
      </c>
    </row>
    <row r="216" spans="2:65" s="1" customFormat="1" ht="25.5" customHeight="1">
      <c r="B216" s="40"/>
      <c r="C216" s="207" t="s">
        <v>293</v>
      </c>
      <c r="D216" s="207" t="s">
        <v>165</v>
      </c>
      <c r="E216" s="208" t="s">
        <v>294</v>
      </c>
      <c r="F216" s="209" t="s">
        <v>295</v>
      </c>
      <c r="G216" s="210" t="s">
        <v>195</v>
      </c>
      <c r="H216" s="211">
        <v>54</v>
      </c>
      <c r="I216" s="212">
        <v>45</v>
      </c>
      <c r="J216" s="213">
        <f>ROUND(I216*H216,2)</f>
        <v>2430</v>
      </c>
      <c r="K216" s="209" t="s">
        <v>145</v>
      </c>
      <c r="L216" s="214"/>
      <c r="M216" s="215" t="s">
        <v>22</v>
      </c>
      <c r="N216" s="216" t="s">
        <v>51</v>
      </c>
      <c r="P216" s="174">
        <f>O216*H216</f>
        <v>0</v>
      </c>
      <c r="Q216" s="174">
        <v>7.7999999999999999E-4</v>
      </c>
      <c r="R216" s="174">
        <f>Q216*H216</f>
        <v>4.2119999999999998E-2</v>
      </c>
      <c r="S216" s="174">
        <v>0</v>
      </c>
      <c r="T216" s="175">
        <f>S216*H216</f>
        <v>0</v>
      </c>
      <c r="AR216" s="24" t="s">
        <v>168</v>
      </c>
      <c r="AT216" s="24" t="s">
        <v>165</v>
      </c>
      <c r="AU216" s="24" t="s">
        <v>89</v>
      </c>
      <c r="AY216" s="24" t="s">
        <v>138</v>
      </c>
      <c r="BE216" s="176">
        <f>IF(N216="základní",J216,0)</f>
        <v>0</v>
      </c>
      <c r="BF216" s="176">
        <f>IF(N216="snížená",J216,0)</f>
        <v>2430</v>
      </c>
      <c r="BG216" s="176">
        <f>IF(N216="zákl. přenesená",J216,0)</f>
        <v>0</v>
      </c>
      <c r="BH216" s="176">
        <f>IF(N216="sníž. přenesená",J216,0)</f>
        <v>0</v>
      </c>
      <c r="BI216" s="176">
        <f>IF(N216="nulová",J216,0)</f>
        <v>0</v>
      </c>
      <c r="BJ216" s="24" t="s">
        <v>89</v>
      </c>
      <c r="BK216" s="176">
        <f>ROUND(I216*H216,2)</f>
        <v>2430</v>
      </c>
      <c r="BL216" s="24" t="s">
        <v>146</v>
      </c>
      <c r="BM216" s="24" t="s">
        <v>296</v>
      </c>
    </row>
    <row r="217" spans="2:65" s="12" customFormat="1">
      <c r="B217" s="180"/>
      <c r="D217" s="177" t="s">
        <v>150</v>
      </c>
      <c r="E217" s="181" t="s">
        <v>22</v>
      </c>
      <c r="F217" s="182" t="s">
        <v>151</v>
      </c>
      <c r="H217" s="181" t="s">
        <v>22</v>
      </c>
      <c r="I217" s="183"/>
      <c r="L217" s="180"/>
      <c r="M217" s="184"/>
      <c r="T217" s="185"/>
      <c r="AT217" s="181" t="s">
        <v>150</v>
      </c>
      <c r="AU217" s="181" t="s">
        <v>89</v>
      </c>
      <c r="AV217" s="12" t="s">
        <v>24</v>
      </c>
      <c r="AW217" s="12" t="s">
        <v>42</v>
      </c>
      <c r="AX217" s="12" t="s">
        <v>79</v>
      </c>
      <c r="AY217" s="181" t="s">
        <v>138</v>
      </c>
    </row>
    <row r="218" spans="2:65" s="12" customFormat="1">
      <c r="B218" s="180"/>
      <c r="D218" s="177" t="s">
        <v>150</v>
      </c>
      <c r="E218" s="181" t="s">
        <v>22</v>
      </c>
      <c r="F218" s="182" t="s">
        <v>288</v>
      </c>
      <c r="H218" s="181" t="s">
        <v>22</v>
      </c>
      <c r="I218" s="183"/>
      <c r="L218" s="180"/>
      <c r="M218" s="184"/>
      <c r="T218" s="185"/>
      <c r="AT218" s="181" t="s">
        <v>150</v>
      </c>
      <c r="AU218" s="181" t="s">
        <v>89</v>
      </c>
      <c r="AV218" s="12" t="s">
        <v>24</v>
      </c>
      <c r="AW218" s="12" t="s">
        <v>42</v>
      </c>
      <c r="AX218" s="12" t="s">
        <v>79</v>
      </c>
      <c r="AY218" s="181" t="s">
        <v>138</v>
      </c>
    </row>
    <row r="219" spans="2:65" s="12" customFormat="1">
      <c r="B219" s="180"/>
      <c r="D219" s="177" t="s">
        <v>150</v>
      </c>
      <c r="E219" s="181" t="s">
        <v>22</v>
      </c>
      <c r="F219" s="182" t="s">
        <v>289</v>
      </c>
      <c r="H219" s="181" t="s">
        <v>22</v>
      </c>
      <c r="I219" s="183"/>
      <c r="L219" s="180"/>
      <c r="M219" s="184"/>
      <c r="T219" s="185"/>
      <c r="AT219" s="181" t="s">
        <v>150</v>
      </c>
      <c r="AU219" s="181" t="s">
        <v>89</v>
      </c>
      <c r="AV219" s="12" t="s">
        <v>24</v>
      </c>
      <c r="AW219" s="12" t="s">
        <v>42</v>
      </c>
      <c r="AX219" s="12" t="s">
        <v>79</v>
      </c>
      <c r="AY219" s="181" t="s">
        <v>138</v>
      </c>
    </row>
    <row r="220" spans="2:65" s="13" customFormat="1">
      <c r="B220" s="186"/>
      <c r="D220" s="177" t="s">
        <v>150</v>
      </c>
      <c r="E220" s="187" t="s">
        <v>22</v>
      </c>
      <c r="F220" s="188" t="s">
        <v>297</v>
      </c>
      <c r="H220" s="189">
        <v>18</v>
      </c>
      <c r="I220" s="190"/>
      <c r="L220" s="186"/>
      <c r="M220" s="191"/>
      <c r="T220" s="192"/>
      <c r="AT220" s="187" t="s">
        <v>150</v>
      </c>
      <c r="AU220" s="187" t="s">
        <v>89</v>
      </c>
      <c r="AV220" s="13" t="s">
        <v>89</v>
      </c>
      <c r="AW220" s="13" t="s">
        <v>42</v>
      </c>
      <c r="AX220" s="13" t="s">
        <v>79</v>
      </c>
      <c r="AY220" s="187" t="s">
        <v>138</v>
      </c>
    </row>
    <row r="221" spans="2:65" s="14" customFormat="1">
      <c r="B221" s="193"/>
      <c r="D221" s="177" t="s">
        <v>150</v>
      </c>
      <c r="E221" s="194" t="s">
        <v>22</v>
      </c>
      <c r="F221" s="195" t="s">
        <v>161</v>
      </c>
      <c r="H221" s="196">
        <v>18</v>
      </c>
      <c r="I221" s="197"/>
      <c r="L221" s="193"/>
      <c r="M221" s="198"/>
      <c r="T221" s="199"/>
      <c r="AT221" s="194" t="s">
        <v>150</v>
      </c>
      <c r="AU221" s="194" t="s">
        <v>89</v>
      </c>
      <c r="AV221" s="14" t="s">
        <v>162</v>
      </c>
      <c r="AW221" s="14" t="s">
        <v>42</v>
      </c>
      <c r="AX221" s="14" t="s">
        <v>79</v>
      </c>
      <c r="AY221" s="194" t="s">
        <v>138</v>
      </c>
    </row>
    <row r="222" spans="2:65" s="12" customFormat="1">
      <c r="B222" s="180"/>
      <c r="D222" s="177" t="s">
        <v>150</v>
      </c>
      <c r="E222" s="181" t="s">
        <v>22</v>
      </c>
      <c r="F222" s="182" t="s">
        <v>291</v>
      </c>
      <c r="H222" s="181" t="s">
        <v>22</v>
      </c>
      <c r="I222" s="183"/>
      <c r="L222" s="180"/>
      <c r="M222" s="184"/>
      <c r="T222" s="185"/>
      <c r="AT222" s="181" t="s">
        <v>150</v>
      </c>
      <c r="AU222" s="181" t="s">
        <v>89</v>
      </c>
      <c r="AV222" s="12" t="s">
        <v>24</v>
      </c>
      <c r="AW222" s="12" t="s">
        <v>42</v>
      </c>
      <c r="AX222" s="12" t="s">
        <v>79</v>
      </c>
      <c r="AY222" s="181" t="s">
        <v>138</v>
      </c>
    </row>
    <row r="223" spans="2:65" s="13" customFormat="1">
      <c r="B223" s="186"/>
      <c r="D223" s="177" t="s">
        <v>150</v>
      </c>
      <c r="E223" s="187" t="s">
        <v>22</v>
      </c>
      <c r="F223" s="188" t="s">
        <v>297</v>
      </c>
      <c r="H223" s="189">
        <v>18</v>
      </c>
      <c r="I223" s="190"/>
      <c r="L223" s="186"/>
      <c r="M223" s="191"/>
      <c r="T223" s="192"/>
      <c r="AT223" s="187" t="s">
        <v>150</v>
      </c>
      <c r="AU223" s="187" t="s">
        <v>89</v>
      </c>
      <c r="AV223" s="13" t="s">
        <v>89</v>
      </c>
      <c r="AW223" s="13" t="s">
        <v>42</v>
      </c>
      <c r="AX223" s="13" t="s">
        <v>79</v>
      </c>
      <c r="AY223" s="187" t="s">
        <v>138</v>
      </c>
    </row>
    <row r="224" spans="2:65" s="14" customFormat="1">
      <c r="B224" s="193"/>
      <c r="D224" s="177" t="s">
        <v>150</v>
      </c>
      <c r="E224" s="194" t="s">
        <v>22</v>
      </c>
      <c r="F224" s="195" t="s">
        <v>161</v>
      </c>
      <c r="H224" s="196">
        <v>18</v>
      </c>
      <c r="I224" s="197"/>
      <c r="L224" s="193"/>
      <c r="M224" s="198"/>
      <c r="T224" s="199"/>
      <c r="AT224" s="194" t="s">
        <v>150</v>
      </c>
      <c r="AU224" s="194" t="s">
        <v>89</v>
      </c>
      <c r="AV224" s="14" t="s">
        <v>162</v>
      </c>
      <c r="AW224" s="14" t="s">
        <v>42</v>
      </c>
      <c r="AX224" s="14" t="s">
        <v>79</v>
      </c>
      <c r="AY224" s="194" t="s">
        <v>138</v>
      </c>
    </row>
    <row r="225" spans="2:65" s="12" customFormat="1">
      <c r="B225" s="180"/>
      <c r="D225" s="177" t="s">
        <v>150</v>
      </c>
      <c r="E225" s="181" t="s">
        <v>22</v>
      </c>
      <c r="F225" s="182" t="s">
        <v>292</v>
      </c>
      <c r="H225" s="181" t="s">
        <v>22</v>
      </c>
      <c r="I225" s="183"/>
      <c r="L225" s="180"/>
      <c r="M225" s="184"/>
      <c r="T225" s="185"/>
      <c r="AT225" s="181" t="s">
        <v>150</v>
      </c>
      <c r="AU225" s="181" t="s">
        <v>89</v>
      </c>
      <c r="AV225" s="12" t="s">
        <v>24</v>
      </c>
      <c r="AW225" s="12" t="s">
        <v>42</v>
      </c>
      <c r="AX225" s="12" t="s">
        <v>79</v>
      </c>
      <c r="AY225" s="181" t="s">
        <v>138</v>
      </c>
    </row>
    <row r="226" spans="2:65" s="13" customFormat="1">
      <c r="B226" s="186"/>
      <c r="D226" s="177" t="s">
        <v>150</v>
      </c>
      <c r="E226" s="187" t="s">
        <v>22</v>
      </c>
      <c r="F226" s="188" t="s">
        <v>297</v>
      </c>
      <c r="H226" s="189">
        <v>18</v>
      </c>
      <c r="I226" s="190"/>
      <c r="L226" s="186"/>
      <c r="M226" s="191"/>
      <c r="T226" s="192"/>
      <c r="AT226" s="187" t="s">
        <v>150</v>
      </c>
      <c r="AU226" s="187" t="s">
        <v>89</v>
      </c>
      <c r="AV226" s="13" t="s">
        <v>89</v>
      </c>
      <c r="AW226" s="13" t="s">
        <v>42</v>
      </c>
      <c r="AX226" s="13" t="s">
        <v>79</v>
      </c>
      <c r="AY226" s="187" t="s">
        <v>138</v>
      </c>
    </row>
    <row r="227" spans="2:65" s="14" customFormat="1">
      <c r="B227" s="193"/>
      <c r="D227" s="177" t="s">
        <v>150</v>
      </c>
      <c r="E227" s="194" t="s">
        <v>22</v>
      </c>
      <c r="F227" s="195" t="s">
        <v>161</v>
      </c>
      <c r="H227" s="196">
        <v>18</v>
      </c>
      <c r="I227" s="197"/>
      <c r="L227" s="193"/>
      <c r="M227" s="198"/>
      <c r="T227" s="199"/>
      <c r="AT227" s="194" t="s">
        <v>150</v>
      </c>
      <c r="AU227" s="194" t="s">
        <v>89</v>
      </c>
      <c r="AV227" s="14" t="s">
        <v>162</v>
      </c>
      <c r="AW227" s="14" t="s">
        <v>42</v>
      </c>
      <c r="AX227" s="14" t="s">
        <v>79</v>
      </c>
      <c r="AY227" s="194" t="s">
        <v>138</v>
      </c>
    </row>
    <row r="228" spans="2:65" s="15" customFormat="1">
      <c r="B228" s="200"/>
      <c r="D228" s="177" t="s">
        <v>150</v>
      </c>
      <c r="E228" s="201" t="s">
        <v>22</v>
      </c>
      <c r="F228" s="202" t="s">
        <v>163</v>
      </c>
      <c r="H228" s="203">
        <v>54</v>
      </c>
      <c r="I228" s="204"/>
      <c r="L228" s="200"/>
      <c r="M228" s="205"/>
      <c r="T228" s="206"/>
      <c r="AT228" s="201" t="s">
        <v>150</v>
      </c>
      <c r="AU228" s="201" t="s">
        <v>89</v>
      </c>
      <c r="AV228" s="15" t="s">
        <v>164</v>
      </c>
      <c r="AW228" s="15" t="s">
        <v>42</v>
      </c>
      <c r="AX228" s="15" t="s">
        <v>24</v>
      </c>
      <c r="AY228" s="201" t="s">
        <v>138</v>
      </c>
    </row>
    <row r="229" spans="2:65" s="1" customFormat="1" ht="25.5" customHeight="1">
      <c r="B229" s="40"/>
      <c r="C229" s="165" t="s">
        <v>298</v>
      </c>
      <c r="D229" s="165" t="s">
        <v>141</v>
      </c>
      <c r="E229" s="166" t="s">
        <v>299</v>
      </c>
      <c r="F229" s="167" t="s">
        <v>300</v>
      </c>
      <c r="G229" s="168" t="s">
        <v>301</v>
      </c>
      <c r="H229" s="169">
        <v>372.24</v>
      </c>
      <c r="I229" s="170">
        <v>150</v>
      </c>
      <c r="J229" s="171">
        <f>ROUND(I229*H229,2)</f>
        <v>55836</v>
      </c>
      <c r="K229" s="167" t="s">
        <v>145</v>
      </c>
      <c r="L229" s="40"/>
      <c r="M229" s="172" t="s">
        <v>22</v>
      </c>
      <c r="N229" s="173" t="s">
        <v>51</v>
      </c>
      <c r="P229" s="174">
        <f>O229*H229</f>
        <v>0</v>
      </c>
      <c r="Q229" s="174">
        <v>0</v>
      </c>
      <c r="R229" s="174">
        <f>Q229*H229</f>
        <v>0</v>
      </c>
      <c r="S229" s="174">
        <v>0</v>
      </c>
      <c r="T229" s="175">
        <f>S229*H229</f>
        <v>0</v>
      </c>
      <c r="AR229" s="24" t="s">
        <v>146</v>
      </c>
      <c r="AT229" s="24" t="s">
        <v>141</v>
      </c>
      <c r="AU229" s="24" t="s">
        <v>89</v>
      </c>
      <c r="AY229" s="24" t="s">
        <v>138</v>
      </c>
      <c r="BE229" s="176">
        <f>IF(N229="základní",J229,0)</f>
        <v>0</v>
      </c>
      <c r="BF229" s="176">
        <f>IF(N229="snížená",J229,0)</f>
        <v>55836</v>
      </c>
      <c r="BG229" s="176">
        <f>IF(N229="zákl. přenesená",J229,0)</f>
        <v>0</v>
      </c>
      <c r="BH229" s="176">
        <f>IF(N229="sníž. přenesená",J229,0)</f>
        <v>0</v>
      </c>
      <c r="BI229" s="176">
        <f>IF(N229="nulová",J229,0)</f>
        <v>0</v>
      </c>
      <c r="BJ229" s="24" t="s">
        <v>89</v>
      </c>
      <c r="BK229" s="176">
        <f>ROUND(I229*H229,2)</f>
        <v>55836</v>
      </c>
      <c r="BL229" s="24" t="s">
        <v>146</v>
      </c>
      <c r="BM229" s="24" t="s">
        <v>302</v>
      </c>
    </row>
    <row r="230" spans="2:65" s="1" customFormat="1" ht="104.5">
      <c r="B230" s="40"/>
      <c r="D230" s="177" t="s">
        <v>148</v>
      </c>
      <c r="F230" s="178" t="s">
        <v>281</v>
      </c>
      <c r="I230" s="106"/>
      <c r="L230" s="40"/>
      <c r="M230" s="179"/>
      <c r="T230" s="65"/>
      <c r="AT230" s="24" t="s">
        <v>148</v>
      </c>
      <c r="AU230" s="24" t="s">
        <v>89</v>
      </c>
    </row>
    <row r="231" spans="2:65" s="12" customFormat="1">
      <c r="B231" s="180"/>
      <c r="D231" s="177" t="s">
        <v>150</v>
      </c>
      <c r="E231" s="181" t="s">
        <v>22</v>
      </c>
      <c r="F231" s="182" t="s">
        <v>151</v>
      </c>
      <c r="H231" s="181" t="s">
        <v>22</v>
      </c>
      <c r="I231" s="183"/>
      <c r="L231" s="180"/>
      <c r="M231" s="184"/>
      <c r="T231" s="185"/>
      <c r="AT231" s="181" t="s">
        <v>150</v>
      </c>
      <c r="AU231" s="181" t="s">
        <v>89</v>
      </c>
      <c r="AV231" s="12" t="s">
        <v>24</v>
      </c>
      <c r="AW231" s="12" t="s">
        <v>42</v>
      </c>
      <c r="AX231" s="12" t="s">
        <v>79</v>
      </c>
      <c r="AY231" s="181" t="s">
        <v>138</v>
      </c>
    </row>
    <row r="232" spans="2:65" s="12" customFormat="1">
      <c r="B232" s="180"/>
      <c r="D232" s="177" t="s">
        <v>150</v>
      </c>
      <c r="E232" s="181" t="s">
        <v>22</v>
      </c>
      <c r="F232" s="182" t="s">
        <v>288</v>
      </c>
      <c r="H232" s="181" t="s">
        <v>22</v>
      </c>
      <c r="I232" s="183"/>
      <c r="L232" s="180"/>
      <c r="M232" s="184"/>
      <c r="T232" s="185"/>
      <c r="AT232" s="181" t="s">
        <v>150</v>
      </c>
      <c r="AU232" s="181" t="s">
        <v>89</v>
      </c>
      <c r="AV232" s="12" t="s">
        <v>24</v>
      </c>
      <c r="AW232" s="12" t="s">
        <v>42</v>
      </c>
      <c r="AX232" s="12" t="s">
        <v>79</v>
      </c>
      <c r="AY232" s="181" t="s">
        <v>138</v>
      </c>
    </row>
    <row r="233" spans="2:65" s="12" customFormat="1">
      <c r="B233" s="180"/>
      <c r="D233" s="177" t="s">
        <v>150</v>
      </c>
      <c r="E233" s="181" t="s">
        <v>22</v>
      </c>
      <c r="F233" s="182" t="s">
        <v>289</v>
      </c>
      <c r="H233" s="181" t="s">
        <v>22</v>
      </c>
      <c r="I233" s="183"/>
      <c r="L233" s="180"/>
      <c r="M233" s="184"/>
      <c r="T233" s="185"/>
      <c r="AT233" s="181" t="s">
        <v>150</v>
      </c>
      <c r="AU233" s="181" t="s">
        <v>89</v>
      </c>
      <c r="AV233" s="12" t="s">
        <v>24</v>
      </c>
      <c r="AW233" s="12" t="s">
        <v>42</v>
      </c>
      <c r="AX233" s="12" t="s">
        <v>79</v>
      </c>
      <c r="AY233" s="181" t="s">
        <v>138</v>
      </c>
    </row>
    <row r="234" spans="2:65" s="13" customFormat="1">
      <c r="B234" s="186"/>
      <c r="D234" s="177" t="s">
        <v>150</v>
      </c>
      <c r="E234" s="187" t="s">
        <v>22</v>
      </c>
      <c r="F234" s="188" t="s">
        <v>303</v>
      </c>
      <c r="H234" s="189">
        <v>124.08</v>
      </c>
      <c r="I234" s="190"/>
      <c r="L234" s="186"/>
      <c r="M234" s="191"/>
      <c r="T234" s="192"/>
      <c r="AT234" s="187" t="s">
        <v>150</v>
      </c>
      <c r="AU234" s="187" t="s">
        <v>89</v>
      </c>
      <c r="AV234" s="13" t="s">
        <v>89</v>
      </c>
      <c r="AW234" s="13" t="s">
        <v>42</v>
      </c>
      <c r="AX234" s="13" t="s">
        <v>79</v>
      </c>
      <c r="AY234" s="187" t="s">
        <v>138</v>
      </c>
    </row>
    <row r="235" spans="2:65" s="14" customFormat="1">
      <c r="B235" s="193"/>
      <c r="D235" s="177" t="s">
        <v>150</v>
      </c>
      <c r="E235" s="194" t="s">
        <v>22</v>
      </c>
      <c r="F235" s="195" t="s">
        <v>161</v>
      </c>
      <c r="H235" s="196">
        <v>124.08</v>
      </c>
      <c r="I235" s="197"/>
      <c r="L235" s="193"/>
      <c r="M235" s="198"/>
      <c r="T235" s="199"/>
      <c r="AT235" s="194" t="s">
        <v>150</v>
      </c>
      <c r="AU235" s="194" t="s">
        <v>89</v>
      </c>
      <c r="AV235" s="14" t="s">
        <v>162</v>
      </c>
      <c r="AW235" s="14" t="s">
        <v>42</v>
      </c>
      <c r="AX235" s="14" t="s">
        <v>79</v>
      </c>
      <c r="AY235" s="194" t="s">
        <v>138</v>
      </c>
    </row>
    <row r="236" spans="2:65" s="12" customFormat="1">
      <c r="B236" s="180"/>
      <c r="D236" s="177" t="s">
        <v>150</v>
      </c>
      <c r="E236" s="181" t="s">
        <v>22</v>
      </c>
      <c r="F236" s="182" t="s">
        <v>291</v>
      </c>
      <c r="H236" s="181" t="s">
        <v>22</v>
      </c>
      <c r="I236" s="183"/>
      <c r="L236" s="180"/>
      <c r="M236" s="184"/>
      <c r="T236" s="185"/>
      <c r="AT236" s="181" t="s">
        <v>150</v>
      </c>
      <c r="AU236" s="181" t="s">
        <v>89</v>
      </c>
      <c r="AV236" s="12" t="s">
        <v>24</v>
      </c>
      <c r="AW236" s="12" t="s">
        <v>42</v>
      </c>
      <c r="AX236" s="12" t="s">
        <v>79</v>
      </c>
      <c r="AY236" s="181" t="s">
        <v>138</v>
      </c>
    </row>
    <row r="237" spans="2:65" s="13" customFormat="1">
      <c r="B237" s="186"/>
      <c r="D237" s="177" t="s">
        <v>150</v>
      </c>
      <c r="E237" s="187" t="s">
        <v>22</v>
      </c>
      <c r="F237" s="188" t="s">
        <v>303</v>
      </c>
      <c r="H237" s="189">
        <v>124.08</v>
      </c>
      <c r="I237" s="190"/>
      <c r="L237" s="186"/>
      <c r="M237" s="191"/>
      <c r="T237" s="192"/>
      <c r="AT237" s="187" t="s">
        <v>150</v>
      </c>
      <c r="AU237" s="187" t="s">
        <v>89</v>
      </c>
      <c r="AV237" s="13" t="s">
        <v>89</v>
      </c>
      <c r="AW237" s="13" t="s">
        <v>42</v>
      </c>
      <c r="AX237" s="13" t="s">
        <v>79</v>
      </c>
      <c r="AY237" s="187" t="s">
        <v>138</v>
      </c>
    </row>
    <row r="238" spans="2:65" s="14" customFormat="1">
      <c r="B238" s="193"/>
      <c r="D238" s="177" t="s">
        <v>150</v>
      </c>
      <c r="E238" s="194" t="s">
        <v>22</v>
      </c>
      <c r="F238" s="195" t="s">
        <v>161</v>
      </c>
      <c r="H238" s="196">
        <v>124.08</v>
      </c>
      <c r="I238" s="197"/>
      <c r="L238" s="193"/>
      <c r="M238" s="198"/>
      <c r="T238" s="199"/>
      <c r="AT238" s="194" t="s">
        <v>150</v>
      </c>
      <c r="AU238" s="194" t="s">
        <v>89</v>
      </c>
      <c r="AV238" s="14" t="s">
        <v>162</v>
      </c>
      <c r="AW238" s="14" t="s">
        <v>42</v>
      </c>
      <c r="AX238" s="14" t="s">
        <v>79</v>
      </c>
      <c r="AY238" s="194" t="s">
        <v>138</v>
      </c>
    </row>
    <row r="239" spans="2:65" s="12" customFormat="1">
      <c r="B239" s="180"/>
      <c r="D239" s="177" t="s">
        <v>150</v>
      </c>
      <c r="E239" s="181" t="s">
        <v>22</v>
      </c>
      <c r="F239" s="182" t="s">
        <v>292</v>
      </c>
      <c r="H239" s="181" t="s">
        <v>22</v>
      </c>
      <c r="I239" s="183"/>
      <c r="L239" s="180"/>
      <c r="M239" s="184"/>
      <c r="T239" s="185"/>
      <c r="AT239" s="181" t="s">
        <v>150</v>
      </c>
      <c r="AU239" s="181" t="s">
        <v>89</v>
      </c>
      <c r="AV239" s="12" t="s">
        <v>24</v>
      </c>
      <c r="AW239" s="12" t="s">
        <v>42</v>
      </c>
      <c r="AX239" s="12" t="s">
        <v>79</v>
      </c>
      <c r="AY239" s="181" t="s">
        <v>138</v>
      </c>
    </row>
    <row r="240" spans="2:65" s="13" customFormat="1">
      <c r="B240" s="186"/>
      <c r="D240" s="177" t="s">
        <v>150</v>
      </c>
      <c r="E240" s="187" t="s">
        <v>22</v>
      </c>
      <c r="F240" s="188" t="s">
        <v>303</v>
      </c>
      <c r="H240" s="189">
        <v>124.08</v>
      </c>
      <c r="I240" s="190"/>
      <c r="L240" s="186"/>
      <c r="M240" s="191"/>
      <c r="T240" s="192"/>
      <c r="AT240" s="187" t="s">
        <v>150</v>
      </c>
      <c r="AU240" s="187" t="s">
        <v>89</v>
      </c>
      <c r="AV240" s="13" t="s">
        <v>89</v>
      </c>
      <c r="AW240" s="13" t="s">
        <v>42</v>
      </c>
      <c r="AX240" s="13" t="s">
        <v>79</v>
      </c>
      <c r="AY240" s="187" t="s">
        <v>138</v>
      </c>
    </row>
    <row r="241" spans="2:65" s="14" customFormat="1">
      <c r="B241" s="193"/>
      <c r="D241" s="177" t="s">
        <v>150</v>
      </c>
      <c r="E241" s="194" t="s">
        <v>22</v>
      </c>
      <c r="F241" s="195" t="s">
        <v>161</v>
      </c>
      <c r="H241" s="196">
        <v>124.08</v>
      </c>
      <c r="I241" s="197"/>
      <c r="L241" s="193"/>
      <c r="M241" s="198"/>
      <c r="T241" s="199"/>
      <c r="AT241" s="194" t="s">
        <v>150</v>
      </c>
      <c r="AU241" s="194" t="s">
        <v>89</v>
      </c>
      <c r="AV241" s="14" t="s">
        <v>162</v>
      </c>
      <c r="AW241" s="14" t="s">
        <v>42</v>
      </c>
      <c r="AX241" s="14" t="s">
        <v>79</v>
      </c>
      <c r="AY241" s="194" t="s">
        <v>138</v>
      </c>
    </row>
    <row r="242" spans="2:65" s="15" customFormat="1">
      <c r="B242" s="200"/>
      <c r="D242" s="177" t="s">
        <v>150</v>
      </c>
      <c r="E242" s="201" t="s">
        <v>22</v>
      </c>
      <c r="F242" s="202" t="s">
        <v>163</v>
      </c>
      <c r="H242" s="203">
        <v>372.24</v>
      </c>
      <c r="I242" s="204"/>
      <c r="L242" s="200"/>
      <c r="M242" s="205"/>
      <c r="T242" s="206"/>
      <c r="AT242" s="201" t="s">
        <v>150</v>
      </c>
      <c r="AU242" s="201" t="s">
        <v>89</v>
      </c>
      <c r="AV242" s="15" t="s">
        <v>164</v>
      </c>
      <c r="AW242" s="15" t="s">
        <v>42</v>
      </c>
      <c r="AX242" s="15" t="s">
        <v>24</v>
      </c>
      <c r="AY242" s="201" t="s">
        <v>138</v>
      </c>
    </row>
    <row r="243" spans="2:65" s="1" customFormat="1" ht="25.5" customHeight="1">
      <c r="B243" s="40"/>
      <c r="C243" s="207" t="s">
        <v>304</v>
      </c>
      <c r="D243" s="207" t="s">
        <v>165</v>
      </c>
      <c r="E243" s="208" t="s">
        <v>305</v>
      </c>
      <c r="F243" s="209" t="s">
        <v>306</v>
      </c>
      <c r="G243" s="210" t="s">
        <v>307</v>
      </c>
      <c r="H243" s="211">
        <v>0.39</v>
      </c>
      <c r="I243" s="212">
        <v>31000</v>
      </c>
      <c r="J243" s="213">
        <f>ROUND(I243*H243,2)</f>
        <v>12090</v>
      </c>
      <c r="K243" s="209" t="s">
        <v>145</v>
      </c>
      <c r="L243" s="214"/>
      <c r="M243" s="215" t="s">
        <v>22</v>
      </c>
      <c r="N243" s="216" t="s">
        <v>51</v>
      </c>
      <c r="P243" s="174">
        <f>O243*H243</f>
        <v>0</v>
      </c>
      <c r="Q243" s="174">
        <v>1</v>
      </c>
      <c r="R243" s="174">
        <f>Q243*H243</f>
        <v>0.39</v>
      </c>
      <c r="S243" s="174">
        <v>0</v>
      </c>
      <c r="T243" s="175">
        <f>S243*H243</f>
        <v>0</v>
      </c>
      <c r="AR243" s="24" t="s">
        <v>168</v>
      </c>
      <c r="AT243" s="24" t="s">
        <v>165</v>
      </c>
      <c r="AU243" s="24" t="s">
        <v>89</v>
      </c>
      <c r="AY243" s="24" t="s">
        <v>138</v>
      </c>
      <c r="BE243" s="176">
        <f>IF(N243="základní",J243,0)</f>
        <v>0</v>
      </c>
      <c r="BF243" s="176">
        <f>IF(N243="snížená",J243,0)</f>
        <v>12090</v>
      </c>
      <c r="BG243" s="176">
        <f>IF(N243="zákl. přenesená",J243,0)</f>
        <v>0</v>
      </c>
      <c r="BH243" s="176">
        <f>IF(N243="sníž. přenesená",J243,0)</f>
        <v>0</v>
      </c>
      <c r="BI243" s="176">
        <f>IF(N243="nulová",J243,0)</f>
        <v>0</v>
      </c>
      <c r="BJ243" s="24" t="s">
        <v>89</v>
      </c>
      <c r="BK243" s="176">
        <f>ROUND(I243*H243,2)</f>
        <v>12090</v>
      </c>
      <c r="BL243" s="24" t="s">
        <v>146</v>
      </c>
      <c r="BM243" s="24" t="s">
        <v>308</v>
      </c>
    </row>
    <row r="244" spans="2:65" s="1" customFormat="1" ht="19">
      <c r="B244" s="40"/>
      <c r="D244" s="177" t="s">
        <v>170</v>
      </c>
      <c r="F244" s="178" t="s">
        <v>309</v>
      </c>
      <c r="I244" s="106"/>
      <c r="L244" s="40"/>
      <c r="M244" s="179"/>
      <c r="T244" s="65"/>
      <c r="AT244" s="24" t="s">
        <v>170</v>
      </c>
      <c r="AU244" s="24" t="s">
        <v>89</v>
      </c>
    </row>
    <row r="245" spans="2:65" s="12" customFormat="1">
      <c r="B245" s="180"/>
      <c r="D245" s="177" t="s">
        <v>150</v>
      </c>
      <c r="E245" s="181" t="s">
        <v>22</v>
      </c>
      <c r="F245" s="182" t="s">
        <v>151</v>
      </c>
      <c r="H245" s="181" t="s">
        <v>22</v>
      </c>
      <c r="I245" s="183"/>
      <c r="L245" s="180"/>
      <c r="M245" s="184"/>
      <c r="T245" s="185"/>
      <c r="AT245" s="181" t="s">
        <v>150</v>
      </c>
      <c r="AU245" s="181" t="s">
        <v>89</v>
      </c>
      <c r="AV245" s="12" t="s">
        <v>24</v>
      </c>
      <c r="AW245" s="12" t="s">
        <v>42</v>
      </c>
      <c r="AX245" s="12" t="s">
        <v>79</v>
      </c>
      <c r="AY245" s="181" t="s">
        <v>138</v>
      </c>
    </row>
    <row r="246" spans="2:65" s="12" customFormat="1">
      <c r="B246" s="180"/>
      <c r="D246" s="177" t="s">
        <v>150</v>
      </c>
      <c r="E246" s="181" t="s">
        <v>22</v>
      </c>
      <c r="F246" s="182" t="s">
        <v>288</v>
      </c>
      <c r="H246" s="181" t="s">
        <v>22</v>
      </c>
      <c r="I246" s="183"/>
      <c r="L246" s="180"/>
      <c r="M246" s="184"/>
      <c r="T246" s="185"/>
      <c r="AT246" s="181" t="s">
        <v>150</v>
      </c>
      <c r="AU246" s="181" t="s">
        <v>89</v>
      </c>
      <c r="AV246" s="12" t="s">
        <v>24</v>
      </c>
      <c r="AW246" s="12" t="s">
        <v>42</v>
      </c>
      <c r="AX246" s="12" t="s">
        <v>79</v>
      </c>
      <c r="AY246" s="181" t="s">
        <v>138</v>
      </c>
    </row>
    <row r="247" spans="2:65" s="12" customFormat="1">
      <c r="B247" s="180"/>
      <c r="D247" s="177" t="s">
        <v>150</v>
      </c>
      <c r="E247" s="181" t="s">
        <v>22</v>
      </c>
      <c r="F247" s="182" t="s">
        <v>289</v>
      </c>
      <c r="H247" s="181" t="s">
        <v>22</v>
      </c>
      <c r="I247" s="183"/>
      <c r="L247" s="180"/>
      <c r="M247" s="184"/>
      <c r="T247" s="185"/>
      <c r="AT247" s="181" t="s">
        <v>150</v>
      </c>
      <c r="AU247" s="181" t="s">
        <v>89</v>
      </c>
      <c r="AV247" s="12" t="s">
        <v>24</v>
      </c>
      <c r="AW247" s="12" t="s">
        <v>42</v>
      </c>
      <c r="AX247" s="12" t="s">
        <v>79</v>
      </c>
      <c r="AY247" s="181" t="s">
        <v>138</v>
      </c>
    </row>
    <row r="248" spans="2:65" s="13" customFormat="1">
      <c r="B248" s="186"/>
      <c r="D248" s="177" t="s">
        <v>150</v>
      </c>
      <c r="E248" s="187" t="s">
        <v>22</v>
      </c>
      <c r="F248" s="188" t="s">
        <v>310</v>
      </c>
      <c r="H248" s="189">
        <v>0.13</v>
      </c>
      <c r="I248" s="190"/>
      <c r="L248" s="186"/>
      <c r="M248" s="191"/>
      <c r="T248" s="192"/>
      <c r="AT248" s="187" t="s">
        <v>150</v>
      </c>
      <c r="AU248" s="187" t="s">
        <v>89</v>
      </c>
      <c r="AV248" s="13" t="s">
        <v>89</v>
      </c>
      <c r="AW248" s="13" t="s">
        <v>42</v>
      </c>
      <c r="AX248" s="13" t="s">
        <v>79</v>
      </c>
      <c r="AY248" s="187" t="s">
        <v>138</v>
      </c>
    </row>
    <row r="249" spans="2:65" s="14" customFormat="1">
      <c r="B249" s="193"/>
      <c r="D249" s="177" t="s">
        <v>150</v>
      </c>
      <c r="E249" s="194" t="s">
        <v>22</v>
      </c>
      <c r="F249" s="195" t="s">
        <v>161</v>
      </c>
      <c r="H249" s="196">
        <v>0.13</v>
      </c>
      <c r="I249" s="197"/>
      <c r="L249" s="193"/>
      <c r="M249" s="198"/>
      <c r="T249" s="199"/>
      <c r="AT249" s="194" t="s">
        <v>150</v>
      </c>
      <c r="AU249" s="194" t="s">
        <v>89</v>
      </c>
      <c r="AV249" s="14" t="s">
        <v>162</v>
      </c>
      <c r="AW249" s="14" t="s">
        <v>42</v>
      </c>
      <c r="AX249" s="14" t="s">
        <v>79</v>
      </c>
      <c r="AY249" s="194" t="s">
        <v>138</v>
      </c>
    </row>
    <row r="250" spans="2:65" s="12" customFormat="1">
      <c r="B250" s="180"/>
      <c r="D250" s="177" t="s">
        <v>150</v>
      </c>
      <c r="E250" s="181" t="s">
        <v>22</v>
      </c>
      <c r="F250" s="182" t="s">
        <v>291</v>
      </c>
      <c r="H250" s="181" t="s">
        <v>22</v>
      </c>
      <c r="I250" s="183"/>
      <c r="L250" s="180"/>
      <c r="M250" s="184"/>
      <c r="T250" s="185"/>
      <c r="AT250" s="181" t="s">
        <v>150</v>
      </c>
      <c r="AU250" s="181" t="s">
        <v>89</v>
      </c>
      <c r="AV250" s="12" t="s">
        <v>24</v>
      </c>
      <c r="AW250" s="12" t="s">
        <v>42</v>
      </c>
      <c r="AX250" s="12" t="s">
        <v>79</v>
      </c>
      <c r="AY250" s="181" t="s">
        <v>138</v>
      </c>
    </row>
    <row r="251" spans="2:65" s="13" customFormat="1">
      <c r="B251" s="186"/>
      <c r="D251" s="177" t="s">
        <v>150</v>
      </c>
      <c r="E251" s="187" t="s">
        <v>22</v>
      </c>
      <c r="F251" s="188" t="s">
        <v>310</v>
      </c>
      <c r="H251" s="189">
        <v>0.13</v>
      </c>
      <c r="I251" s="190"/>
      <c r="L251" s="186"/>
      <c r="M251" s="191"/>
      <c r="T251" s="192"/>
      <c r="AT251" s="187" t="s">
        <v>150</v>
      </c>
      <c r="AU251" s="187" t="s">
        <v>89</v>
      </c>
      <c r="AV251" s="13" t="s">
        <v>89</v>
      </c>
      <c r="AW251" s="13" t="s">
        <v>42</v>
      </c>
      <c r="AX251" s="13" t="s">
        <v>79</v>
      </c>
      <c r="AY251" s="187" t="s">
        <v>138</v>
      </c>
    </row>
    <row r="252" spans="2:65" s="14" customFormat="1">
      <c r="B252" s="193"/>
      <c r="D252" s="177" t="s">
        <v>150</v>
      </c>
      <c r="E252" s="194" t="s">
        <v>22</v>
      </c>
      <c r="F252" s="195" t="s">
        <v>161</v>
      </c>
      <c r="H252" s="196">
        <v>0.13</v>
      </c>
      <c r="I252" s="197"/>
      <c r="L252" s="193"/>
      <c r="M252" s="198"/>
      <c r="T252" s="199"/>
      <c r="AT252" s="194" t="s">
        <v>150</v>
      </c>
      <c r="AU252" s="194" t="s">
        <v>89</v>
      </c>
      <c r="AV252" s="14" t="s">
        <v>162</v>
      </c>
      <c r="AW252" s="14" t="s">
        <v>42</v>
      </c>
      <c r="AX252" s="14" t="s">
        <v>79</v>
      </c>
      <c r="AY252" s="194" t="s">
        <v>138</v>
      </c>
    </row>
    <row r="253" spans="2:65" s="12" customFormat="1">
      <c r="B253" s="180"/>
      <c r="D253" s="177" t="s">
        <v>150</v>
      </c>
      <c r="E253" s="181" t="s">
        <v>22</v>
      </c>
      <c r="F253" s="182" t="s">
        <v>292</v>
      </c>
      <c r="H253" s="181" t="s">
        <v>22</v>
      </c>
      <c r="I253" s="183"/>
      <c r="L253" s="180"/>
      <c r="M253" s="184"/>
      <c r="T253" s="185"/>
      <c r="AT253" s="181" t="s">
        <v>150</v>
      </c>
      <c r="AU253" s="181" t="s">
        <v>89</v>
      </c>
      <c r="AV253" s="12" t="s">
        <v>24</v>
      </c>
      <c r="AW253" s="12" t="s">
        <v>42</v>
      </c>
      <c r="AX253" s="12" t="s">
        <v>79</v>
      </c>
      <c r="AY253" s="181" t="s">
        <v>138</v>
      </c>
    </row>
    <row r="254" spans="2:65" s="13" customFormat="1">
      <c r="B254" s="186"/>
      <c r="D254" s="177" t="s">
        <v>150</v>
      </c>
      <c r="E254" s="187" t="s">
        <v>22</v>
      </c>
      <c r="F254" s="188" t="s">
        <v>310</v>
      </c>
      <c r="H254" s="189">
        <v>0.13</v>
      </c>
      <c r="I254" s="190"/>
      <c r="L254" s="186"/>
      <c r="M254" s="191"/>
      <c r="T254" s="192"/>
      <c r="AT254" s="187" t="s">
        <v>150</v>
      </c>
      <c r="AU254" s="187" t="s">
        <v>89</v>
      </c>
      <c r="AV254" s="13" t="s">
        <v>89</v>
      </c>
      <c r="AW254" s="13" t="s">
        <v>42</v>
      </c>
      <c r="AX254" s="13" t="s">
        <v>79</v>
      </c>
      <c r="AY254" s="187" t="s">
        <v>138</v>
      </c>
    </row>
    <row r="255" spans="2:65" s="14" customFormat="1">
      <c r="B255" s="193"/>
      <c r="D255" s="177" t="s">
        <v>150</v>
      </c>
      <c r="E255" s="194" t="s">
        <v>22</v>
      </c>
      <c r="F255" s="195" t="s">
        <v>161</v>
      </c>
      <c r="H255" s="196">
        <v>0.13</v>
      </c>
      <c r="I255" s="197"/>
      <c r="L255" s="193"/>
      <c r="M255" s="198"/>
      <c r="T255" s="199"/>
      <c r="AT255" s="194" t="s">
        <v>150</v>
      </c>
      <c r="AU255" s="194" t="s">
        <v>89</v>
      </c>
      <c r="AV255" s="14" t="s">
        <v>162</v>
      </c>
      <c r="AW255" s="14" t="s">
        <v>42</v>
      </c>
      <c r="AX255" s="14" t="s">
        <v>79</v>
      </c>
      <c r="AY255" s="194" t="s">
        <v>138</v>
      </c>
    </row>
    <row r="256" spans="2:65" s="15" customFormat="1">
      <c r="B256" s="200"/>
      <c r="D256" s="177" t="s">
        <v>150</v>
      </c>
      <c r="E256" s="201" t="s">
        <v>22</v>
      </c>
      <c r="F256" s="202" t="s">
        <v>163</v>
      </c>
      <c r="H256" s="203">
        <v>0.39</v>
      </c>
      <c r="I256" s="204"/>
      <c r="L256" s="200"/>
      <c r="M256" s="205"/>
      <c r="T256" s="206"/>
      <c r="AT256" s="201" t="s">
        <v>150</v>
      </c>
      <c r="AU256" s="201" t="s">
        <v>89</v>
      </c>
      <c r="AV256" s="15" t="s">
        <v>164</v>
      </c>
      <c r="AW256" s="15" t="s">
        <v>42</v>
      </c>
      <c r="AX256" s="15" t="s">
        <v>24</v>
      </c>
      <c r="AY256" s="201" t="s">
        <v>138</v>
      </c>
    </row>
    <row r="257" spans="2:65" s="1" customFormat="1" ht="25.5" customHeight="1">
      <c r="B257" s="40"/>
      <c r="C257" s="165" t="s">
        <v>311</v>
      </c>
      <c r="D257" s="165" t="s">
        <v>141</v>
      </c>
      <c r="E257" s="166" t="s">
        <v>312</v>
      </c>
      <c r="F257" s="167" t="s">
        <v>313</v>
      </c>
      <c r="G257" s="168" t="s">
        <v>314</v>
      </c>
      <c r="H257" s="169">
        <v>73.64</v>
      </c>
      <c r="I257" s="170">
        <v>40</v>
      </c>
      <c r="J257" s="171">
        <f>ROUND(I257*H257,2)</f>
        <v>2945.6</v>
      </c>
      <c r="K257" s="167" t="s">
        <v>145</v>
      </c>
      <c r="L257" s="40"/>
      <c r="M257" s="172" t="s">
        <v>22</v>
      </c>
      <c r="N257" s="173" t="s">
        <v>51</v>
      </c>
      <c r="P257" s="174">
        <f>O257*H257</f>
        <v>0</v>
      </c>
      <c r="Q257" s="174">
        <v>0</v>
      </c>
      <c r="R257" s="174">
        <f>Q257*H257</f>
        <v>0</v>
      </c>
      <c r="S257" s="174">
        <v>1.4E-2</v>
      </c>
      <c r="T257" s="175">
        <f>S257*H257</f>
        <v>1.0309600000000001</v>
      </c>
      <c r="AR257" s="24" t="s">
        <v>146</v>
      </c>
      <c r="AT257" s="24" t="s">
        <v>141</v>
      </c>
      <c r="AU257" s="24" t="s">
        <v>89</v>
      </c>
      <c r="AY257" s="24" t="s">
        <v>138</v>
      </c>
      <c r="BE257" s="176">
        <f>IF(N257="základní",J257,0)</f>
        <v>0</v>
      </c>
      <c r="BF257" s="176">
        <f>IF(N257="snížená",J257,0)</f>
        <v>2945.6</v>
      </c>
      <c r="BG257" s="176">
        <f>IF(N257="zákl. přenesená",J257,0)</f>
        <v>0</v>
      </c>
      <c r="BH257" s="176">
        <f>IF(N257="sníž. přenesená",J257,0)</f>
        <v>0</v>
      </c>
      <c r="BI257" s="176">
        <f>IF(N257="nulová",J257,0)</f>
        <v>0</v>
      </c>
      <c r="BJ257" s="24" t="s">
        <v>89</v>
      </c>
      <c r="BK257" s="176">
        <f>ROUND(I257*H257,2)</f>
        <v>2945.6</v>
      </c>
      <c r="BL257" s="24" t="s">
        <v>146</v>
      </c>
      <c r="BM257" s="24" t="s">
        <v>315</v>
      </c>
    </row>
    <row r="258" spans="2:65" s="12" customFormat="1">
      <c r="B258" s="180"/>
      <c r="D258" s="177" t="s">
        <v>150</v>
      </c>
      <c r="E258" s="181" t="s">
        <v>22</v>
      </c>
      <c r="F258" s="182" t="s">
        <v>316</v>
      </c>
      <c r="H258" s="181" t="s">
        <v>22</v>
      </c>
      <c r="I258" s="183"/>
      <c r="L258" s="180"/>
      <c r="M258" s="184"/>
      <c r="T258" s="185"/>
      <c r="AT258" s="181" t="s">
        <v>150</v>
      </c>
      <c r="AU258" s="181" t="s">
        <v>89</v>
      </c>
      <c r="AV258" s="12" t="s">
        <v>24</v>
      </c>
      <c r="AW258" s="12" t="s">
        <v>42</v>
      </c>
      <c r="AX258" s="12" t="s">
        <v>79</v>
      </c>
      <c r="AY258" s="181" t="s">
        <v>138</v>
      </c>
    </row>
    <row r="259" spans="2:65" s="12" customFormat="1">
      <c r="B259" s="180"/>
      <c r="D259" s="177" t="s">
        <v>150</v>
      </c>
      <c r="E259" s="181" t="s">
        <v>22</v>
      </c>
      <c r="F259" s="182" t="s">
        <v>317</v>
      </c>
      <c r="H259" s="181" t="s">
        <v>22</v>
      </c>
      <c r="I259" s="183"/>
      <c r="L259" s="180"/>
      <c r="M259" s="184"/>
      <c r="T259" s="185"/>
      <c r="AT259" s="181" t="s">
        <v>150</v>
      </c>
      <c r="AU259" s="181" t="s">
        <v>89</v>
      </c>
      <c r="AV259" s="12" t="s">
        <v>24</v>
      </c>
      <c r="AW259" s="12" t="s">
        <v>42</v>
      </c>
      <c r="AX259" s="12" t="s">
        <v>79</v>
      </c>
      <c r="AY259" s="181" t="s">
        <v>138</v>
      </c>
    </row>
    <row r="260" spans="2:65" s="13" customFormat="1">
      <c r="B260" s="186"/>
      <c r="D260" s="177" t="s">
        <v>150</v>
      </c>
      <c r="E260" s="187" t="s">
        <v>22</v>
      </c>
      <c r="F260" s="188" t="s">
        <v>318</v>
      </c>
      <c r="H260" s="189">
        <v>73.64</v>
      </c>
      <c r="I260" s="190"/>
      <c r="L260" s="186"/>
      <c r="M260" s="191"/>
      <c r="T260" s="192"/>
      <c r="AT260" s="187" t="s">
        <v>150</v>
      </c>
      <c r="AU260" s="187" t="s">
        <v>89</v>
      </c>
      <c r="AV260" s="13" t="s">
        <v>89</v>
      </c>
      <c r="AW260" s="13" t="s">
        <v>42</v>
      </c>
      <c r="AX260" s="13" t="s">
        <v>79</v>
      </c>
      <c r="AY260" s="187" t="s">
        <v>138</v>
      </c>
    </row>
    <row r="261" spans="2:65" s="14" customFormat="1">
      <c r="B261" s="193"/>
      <c r="D261" s="177" t="s">
        <v>150</v>
      </c>
      <c r="E261" s="194" t="s">
        <v>22</v>
      </c>
      <c r="F261" s="195" t="s">
        <v>161</v>
      </c>
      <c r="H261" s="196">
        <v>73.64</v>
      </c>
      <c r="I261" s="197"/>
      <c r="L261" s="193"/>
      <c r="M261" s="198"/>
      <c r="T261" s="199"/>
      <c r="AT261" s="194" t="s">
        <v>150</v>
      </c>
      <c r="AU261" s="194" t="s">
        <v>89</v>
      </c>
      <c r="AV261" s="14" t="s">
        <v>162</v>
      </c>
      <c r="AW261" s="14" t="s">
        <v>42</v>
      </c>
      <c r="AX261" s="14" t="s">
        <v>79</v>
      </c>
      <c r="AY261" s="194" t="s">
        <v>138</v>
      </c>
    </row>
    <row r="262" spans="2:65" s="15" customFormat="1">
      <c r="B262" s="200"/>
      <c r="D262" s="177" t="s">
        <v>150</v>
      </c>
      <c r="E262" s="201" t="s">
        <v>22</v>
      </c>
      <c r="F262" s="202" t="s">
        <v>163</v>
      </c>
      <c r="H262" s="203">
        <v>73.64</v>
      </c>
      <c r="I262" s="204"/>
      <c r="L262" s="200"/>
      <c r="M262" s="205"/>
      <c r="T262" s="206"/>
      <c r="AT262" s="201" t="s">
        <v>150</v>
      </c>
      <c r="AU262" s="201" t="s">
        <v>89</v>
      </c>
      <c r="AV262" s="15" t="s">
        <v>164</v>
      </c>
      <c r="AW262" s="15" t="s">
        <v>42</v>
      </c>
      <c r="AX262" s="15" t="s">
        <v>24</v>
      </c>
      <c r="AY262" s="201" t="s">
        <v>138</v>
      </c>
    </row>
    <row r="263" spans="2:65" s="1" customFormat="1" ht="25.5" customHeight="1">
      <c r="B263" s="40"/>
      <c r="C263" s="165" t="s">
        <v>319</v>
      </c>
      <c r="D263" s="165" t="s">
        <v>141</v>
      </c>
      <c r="E263" s="166" t="s">
        <v>320</v>
      </c>
      <c r="F263" s="167" t="s">
        <v>321</v>
      </c>
      <c r="G263" s="168" t="s">
        <v>314</v>
      </c>
      <c r="H263" s="169">
        <v>30.3</v>
      </c>
      <c r="I263" s="170">
        <v>65</v>
      </c>
      <c r="J263" s="171">
        <f>ROUND(I263*H263,2)</f>
        <v>1969.5</v>
      </c>
      <c r="K263" s="167" t="s">
        <v>145</v>
      </c>
      <c r="L263" s="40"/>
      <c r="M263" s="172" t="s">
        <v>22</v>
      </c>
      <c r="N263" s="173" t="s">
        <v>51</v>
      </c>
      <c r="P263" s="174">
        <f>O263*H263</f>
        <v>0</v>
      </c>
      <c r="Q263" s="174">
        <v>0</v>
      </c>
      <c r="R263" s="174">
        <f>Q263*H263</f>
        <v>0</v>
      </c>
      <c r="S263" s="174">
        <v>3.2000000000000001E-2</v>
      </c>
      <c r="T263" s="175">
        <f>S263*H263</f>
        <v>0.96960000000000002</v>
      </c>
      <c r="AR263" s="24" t="s">
        <v>146</v>
      </c>
      <c r="AT263" s="24" t="s">
        <v>141</v>
      </c>
      <c r="AU263" s="24" t="s">
        <v>89</v>
      </c>
      <c r="AY263" s="24" t="s">
        <v>138</v>
      </c>
      <c r="BE263" s="176">
        <f>IF(N263="základní",J263,0)</f>
        <v>0</v>
      </c>
      <c r="BF263" s="176">
        <f>IF(N263="snížená",J263,0)</f>
        <v>1969.5</v>
      </c>
      <c r="BG263" s="176">
        <f>IF(N263="zákl. přenesená",J263,0)</f>
        <v>0</v>
      </c>
      <c r="BH263" s="176">
        <f>IF(N263="sníž. přenesená",J263,0)</f>
        <v>0</v>
      </c>
      <c r="BI263" s="176">
        <f>IF(N263="nulová",J263,0)</f>
        <v>0</v>
      </c>
      <c r="BJ263" s="24" t="s">
        <v>89</v>
      </c>
      <c r="BK263" s="176">
        <f>ROUND(I263*H263,2)</f>
        <v>1969.5</v>
      </c>
      <c r="BL263" s="24" t="s">
        <v>146</v>
      </c>
      <c r="BM263" s="24" t="s">
        <v>322</v>
      </c>
    </row>
    <row r="264" spans="2:65" s="12" customFormat="1">
      <c r="B264" s="180"/>
      <c r="D264" s="177" t="s">
        <v>150</v>
      </c>
      <c r="E264" s="181" t="s">
        <v>22</v>
      </c>
      <c r="F264" s="182" t="s">
        <v>316</v>
      </c>
      <c r="H264" s="181" t="s">
        <v>22</v>
      </c>
      <c r="I264" s="183"/>
      <c r="L264" s="180"/>
      <c r="M264" s="184"/>
      <c r="T264" s="185"/>
      <c r="AT264" s="181" t="s">
        <v>150</v>
      </c>
      <c r="AU264" s="181" t="s">
        <v>89</v>
      </c>
      <c r="AV264" s="12" t="s">
        <v>24</v>
      </c>
      <c r="AW264" s="12" t="s">
        <v>42</v>
      </c>
      <c r="AX264" s="12" t="s">
        <v>79</v>
      </c>
      <c r="AY264" s="181" t="s">
        <v>138</v>
      </c>
    </row>
    <row r="265" spans="2:65" s="12" customFormat="1">
      <c r="B265" s="180"/>
      <c r="D265" s="177" t="s">
        <v>150</v>
      </c>
      <c r="E265" s="181" t="s">
        <v>22</v>
      </c>
      <c r="F265" s="182" t="s">
        <v>323</v>
      </c>
      <c r="H265" s="181" t="s">
        <v>22</v>
      </c>
      <c r="I265" s="183"/>
      <c r="L265" s="180"/>
      <c r="M265" s="184"/>
      <c r="T265" s="185"/>
      <c r="AT265" s="181" t="s">
        <v>150</v>
      </c>
      <c r="AU265" s="181" t="s">
        <v>89</v>
      </c>
      <c r="AV265" s="12" t="s">
        <v>24</v>
      </c>
      <c r="AW265" s="12" t="s">
        <v>42</v>
      </c>
      <c r="AX265" s="12" t="s">
        <v>79</v>
      </c>
      <c r="AY265" s="181" t="s">
        <v>138</v>
      </c>
    </row>
    <row r="266" spans="2:65" s="13" customFormat="1">
      <c r="B266" s="186"/>
      <c r="D266" s="177" t="s">
        <v>150</v>
      </c>
      <c r="E266" s="187" t="s">
        <v>22</v>
      </c>
      <c r="F266" s="188" t="s">
        <v>324</v>
      </c>
      <c r="H266" s="189">
        <v>30.3</v>
      </c>
      <c r="I266" s="190"/>
      <c r="L266" s="186"/>
      <c r="M266" s="191"/>
      <c r="T266" s="192"/>
      <c r="AT266" s="187" t="s">
        <v>150</v>
      </c>
      <c r="AU266" s="187" t="s">
        <v>89</v>
      </c>
      <c r="AV266" s="13" t="s">
        <v>89</v>
      </c>
      <c r="AW266" s="13" t="s">
        <v>42</v>
      </c>
      <c r="AX266" s="13" t="s">
        <v>79</v>
      </c>
      <c r="AY266" s="187" t="s">
        <v>138</v>
      </c>
    </row>
    <row r="267" spans="2:65" s="14" customFormat="1">
      <c r="B267" s="193"/>
      <c r="D267" s="177" t="s">
        <v>150</v>
      </c>
      <c r="E267" s="194" t="s">
        <v>22</v>
      </c>
      <c r="F267" s="195" t="s">
        <v>161</v>
      </c>
      <c r="H267" s="196">
        <v>30.3</v>
      </c>
      <c r="I267" s="197"/>
      <c r="L267" s="193"/>
      <c r="M267" s="198"/>
      <c r="T267" s="199"/>
      <c r="AT267" s="194" t="s">
        <v>150</v>
      </c>
      <c r="AU267" s="194" t="s">
        <v>89</v>
      </c>
      <c r="AV267" s="14" t="s">
        <v>162</v>
      </c>
      <c r="AW267" s="14" t="s">
        <v>42</v>
      </c>
      <c r="AX267" s="14" t="s">
        <v>79</v>
      </c>
      <c r="AY267" s="194" t="s">
        <v>138</v>
      </c>
    </row>
    <row r="268" spans="2:65" s="15" customFormat="1">
      <c r="B268" s="200"/>
      <c r="D268" s="177" t="s">
        <v>150</v>
      </c>
      <c r="E268" s="201" t="s">
        <v>22</v>
      </c>
      <c r="F268" s="202" t="s">
        <v>163</v>
      </c>
      <c r="H268" s="203">
        <v>30.3</v>
      </c>
      <c r="I268" s="204"/>
      <c r="L268" s="200"/>
      <c r="M268" s="205"/>
      <c r="T268" s="206"/>
      <c r="AT268" s="201" t="s">
        <v>150</v>
      </c>
      <c r="AU268" s="201" t="s">
        <v>89</v>
      </c>
      <c r="AV268" s="15" t="s">
        <v>164</v>
      </c>
      <c r="AW268" s="15" t="s">
        <v>42</v>
      </c>
      <c r="AX268" s="15" t="s">
        <v>24</v>
      </c>
      <c r="AY268" s="201" t="s">
        <v>138</v>
      </c>
    </row>
    <row r="269" spans="2:65" s="1" customFormat="1" ht="25.5" customHeight="1">
      <c r="B269" s="40"/>
      <c r="C269" s="165" t="s">
        <v>325</v>
      </c>
      <c r="D269" s="165" t="s">
        <v>141</v>
      </c>
      <c r="E269" s="166" t="s">
        <v>326</v>
      </c>
      <c r="F269" s="167" t="s">
        <v>327</v>
      </c>
      <c r="G269" s="168" t="s">
        <v>314</v>
      </c>
      <c r="H269" s="169">
        <v>73.64</v>
      </c>
      <c r="I269" s="170">
        <v>322</v>
      </c>
      <c r="J269" s="171">
        <f>ROUND(I269*H269,2)</f>
        <v>23712.080000000002</v>
      </c>
      <c r="K269" s="167" t="s">
        <v>145</v>
      </c>
      <c r="L269" s="40"/>
      <c r="M269" s="172" t="s">
        <v>22</v>
      </c>
      <c r="N269" s="173" t="s">
        <v>51</v>
      </c>
      <c r="P269" s="174">
        <f>O269*H269</f>
        <v>0</v>
      </c>
      <c r="Q269" s="174">
        <v>1.363E-2</v>
      </c>
      <c r="R269" s="174">
        <f>Q269*H269</f>
        <v>1.0037132</v>
      </c>
      <c r="S269" s="174">
        <v>0</v>
      </c>
      <c r="T269" s="175">
        <f>S269*H269</f>
        <v>0</v>
      </c>
      <c r="AR269" s="24" t="s">
        <v>146</v>
      </c>
      <c r="AT269" s="24" t="s">
        <v>141</v>
      </c>
      <c r="AU269" s="24" t="s">
        <v>89</v>
      </c>
      <c r="AY269" s="24" t="s">
        <v>138</v>
      </c>
      <c r="BE269" s="176">
        <f>IF(N269="základní",J269,0)</f>
        <v>0</v>
      </c>
      <c r="BF269" s="176">
        <f>IF(N269="snížená",J269,0)</f>
        <v>23712.080000000002</v>
      </c>
      <c r="BG269" s="176">
        <f>IF(N269="zákl. přenesená",J269,0)</f>
        <v>0</v>
      </c>
      <c r="BH269" s="176">
        <f>IF(N269="sníž. přenesená",J269,0)</f>
        <v>0</v>
      </c>
      <c r="BI269" s="176">
        <f>IF(N269="nulová",J269,0)</f>
        <v>0</v>
      </c>
      <c r="BJ269" s="24" t="s">
        <v>89</v>
      </c>
      <c r="BK269" s="176">
        <f>ROUND(I269*H269,2)</f>
        <v>23712.080000000002</v>
      </c>
      <c r="BL269" s="24" t="s">
        <v>146</v>
      </c>
      <c r="BM269" s="24" t="s">
        <v>328</v>
      </c>
    </row>
    <row r="270" spans="2:65" s="1" customFormat="1" ht="38">
      <c r="B270" s="40"/>
      <c r="D270" s="177" t="s">
        <v>148</v>
      </c>
      <c r="F270" s="178" t="s">
        <v>329</v>
      </c>
      <c r="I270" s="106"/>
      <c r="L270" s="40"/>
      <c r="M270" s="179"/>
      <c r="T270" s="65"/>
      <c r="AT270" s="24" t="s">
        <v>148</v>
      </c>
      <c r="AU270" s="24" t="s">
        <v>89</v>
      </c>
    </row>
    <row r="271" spans="2:65" s="12" customFormat="1">
      <c r="B271" s="180"/>
      <c r="D271" s="177" t="s">
        <v>150</v>
      </c>
      <c r="E271" s="181" t="s">
        <v>22</v>
      </c>
      <c r="F271" s="182" t="s">
        <v>316</v>
      </c>
      <c r="H271" s="181" t="s">
        <v>22</v>
      </c>
      <c r="I271" s="183"/>
      <c r="L271" s="180"/>
      <c r="M271" s="184"/>
      <c r="T271" s="185"/>
      <c r="AT271" s="181" t="s">
        <v>150</v>
      </c>
      <c r="AU271" s="181" t="s">
        <v>89</v>
      </c>
      <c r="AV271" s="12" t="s">
        <v>24</v>
      </c>
      <c r="AW271" s="12" t="s">
        <v>42</v>
      </c>
      <c r="AX271" s="12" t="s">
        <v>79</v>
      </c>
      <c r="AY271" s="181" t="s">
        <v>138</v>
      </c>
    </row>
    <row r="272" spans="2:65" s="12" customFormat="1">
      <c r="B272" s="180"/>
      <c r="D272" s="177" t="s">
        <v>150</v>
      </c>
      <c r="E272" s="181" t="s">
        <v>22</v>
      </c>
      <c r="F272" s="182" t="s">
        <v>317</v>
      </c>
      <c r="H272" s="181" t="s">
        <v>22</v>
      </c>
      <c r="I272" s="183"/>
      <c r="L272" s="180"/>
      <c r="M272" s="184"/>
      <c r="T272" s="185"/>
      <c r="AT272" s="181" t="s">
        <v>150</v>
      </c>
      <c r="AU272" s="181" t="s">
        <v>89</v>
      </c>
      <c r="AV272" s="12" t="s">
        <v>24</v>
      </c>
      <c r="AW272" s="12" t="s">
        <v>42</v>
      </c>
      <c r="AX272" s="12" t="s">
        <v>79</v>
      </c>
      <c r="AY272" s="181" t="s">
        <v>138</v>
      </c>
    </row>
    <row r="273" spans="2:65" s="13" customFormat="1">
      <c r="B273" s="186"/>
      <c r="D273" s="177" t="s">
        <v>150</v>
      </c>
      <c r="E273" s="187" t="s">
        <v>22</v>
      </c>
      <c r="F273" s="188" t="s">
        <v>330</v>
      </c>
      <c r="H273" s="189">
        <v>73.64</v>
      </c>
      <c r="I273" s="190"/>
      <c r="L273" s="186"/>
      <c r="M273" s="191"/>
      <c r="T273" s="192"/>
      <c r="AT273" s="187" t="s">
        <v>150</v>
      </c>
      <c r="AU273" s="187" t="s">
        <v>89</v>
      </c>
      <c r="AV273" s="13" t="s">
        <v>89</v>
      </c>
      <c r="AW273" s="13" t="s">
        <v>42</v>
      </c>
      <c r="AX273" s="13" t="s">
        <v>79</v>
      </c>
      <c r="AY273" s="187" t="s">
        <v>138</v>
      </c>
    </row>
    <row r="274" spans="2:65" s="14" customFormat="1">
      <c r="B274" s="193"/>
      <c r="D274" s="177" t="s">
        <v>150</v>
      </c>
      <c r="E274" s="194" t="s">
        <v>22</v>
      </c>
      <c r="F274" s="195" t="s">
        <v>161</v>
      </c>
      <c r="H274" s="196">
        <v>73.64</v>
      </c>
      <c r="I274" s="197"/>
      <c r="L274" s="193"/>
      <c r="M274" s="198"/>
      <c r="T274" s="199"/>
      <c r="AT274" s="194" t="s">
        <v>150</v>
      </c>
      <c r="AU274" s="194" t="s">
        <v>89</v>
      </c>
      <c r="AV274" s="14" t="s">
        <v>162</v>
      </c>
      <c r="AW274" s="14" t="s">
        <v>42</v>
      </c>
      <c r="AX274" s="14" t="s">
        <v>24</v>
      </c>
      <c r="AY274" s="194" t="s">
        <v>138</v>
      </c>
    </row>
    <row r="275" spans="2:65" s="1" customFormat="1" ht="25.5" customHeight="1">
      <c r="B275" s="40"/>
      <c r="C275" s="165" t="s">
        <v>331</v>
      </c>
      <c r="D275" s="165" t="s">
        <v>141</v>
      </c>
      <c r="E275" s="166" t="s">
        <v>332</v>
      </c>
      <c r="F275" s="167" t="s">
        <v>333</v>
      </c>
      <c r="G275" s="168" t="s">
        <v>314</v>
      </c>
      <c r="H275" s="169">
        <v>30.3</v>
      </c>
      <c r="I275" s="170">
        <v>580</v>
      </c>
      <c r="J275" s="171">
        <f>ROUND(I275*H275,2)</f>
        <v>17574</v>
      </c>
      <c r="K275" s="167" t="s">
        <v>145</v>
      </c>
      <c r="L275" s="40"/>
      <c r="M275" s="172" t="s">
        <v>22</v>
      </c>
      <c r="N275" s="173" t="s">
        <v>51</v>
      </c>
      <c r="P275" s="174">
        <f>O275*H275</f>
        <v>0</v>
      </c>
      <c r="Q275" s="174">
        <v>2.733E-2</v>
      </c>
      <c r="R275" s="174">
        <f>Q275*H275</f>
        <v>0.82809900000000003</v>
      </c>
      <c r="S275" s="174">
        <v>0</v>
      </c>
      <c r="T275" s="175">
        <f>S275*H275</f>
        <v>0</v>
      </c>
      <c r="AR275" s="24" t="s">
        <v>146</v>
      </c>
      <c r="AT275" s="24" t="s">
        <v>141</v>
      </c>
      <c r="AU275" s="24" t="s">
        <v>89</v>
      </c>
      <c r="AY275" s="24" t="s">
        <v>138</v>
      </c>
      <c r="BE275" s="176">
        <f>IF(N275="základní",J275,0)</f>
        <v>0</v>
      </c>
      <c r="BF275" s="176">
        <f>IF(N275="snížená",J275,0)</f>
        <v>17574</v>
      </c>
      <c r="BG275" s="176">
        <f>IF(N275="zákl. přenesená",J275,0)</f>
        <v>0</v>
      </c>
      <c r="BH275" s="176">
        <f>IF(N275="sníž. přenesená",J275,0)</f>
        <v>0</v>
      </c>
      <c r="BI275" s="176">
        <f>IF(N275="nulová",J275,0)</f>
        <v>0</v>
      </c>
      <c r="BJ275" s="24" t="s">
        <v>89</v>
      </c>
      <c r="BK275" s="176">
        <f>ROUND(I275*H275,2)</f>
        <v>17574</v>
      </c>
      <c r="BL275" s="24" t="s">
        <v>146</v>
      </c>
      <c r="BM275" s="24" t="s">
        <v>334</v>
      </c>
    </row>
    <row r="276" spans="2:65" s="1" customFormat="1" ht="38">
      <c r="B276" s="40"/>
      <c r="D276" s="177" t="s">
        <v>148</v>
      </c>
      <c r="F276" s="178" t="s">
        <v>329</v>
      </c>
      <c r="I276" s="106"/>
      <c r="L276" s="40"/>
      <c r="M276" s="179"/>
      <c r="T276" s="65"/>
      <c r="AT276" s="24" t="s">
        <v>148</v>
      </c>
      <c r="AU276" s="24" t="s">
        <v>89</v>
      </c>
    </row>
    <row r="277" spans="2:65" s="12" customFormat="1">
      <c r="B277" s="180"/>
      <c r="D277" s="177" t="s">
        <v>150</v>
      </c>
      <c r="E277" s="181" t="s">
        <v>22</v>
      </c>
      <c r="F277" s="182" t="s">
        <v>316</v>
      </c>
      <c r="H277" s="181" t="s">
        <v>22</v>
      </c>
      <c r="I277" s="183"/>
      <c r="L277" s="180"/>
      <c r="M277" s="184"/>
      <c r="T277" s="185"/>
      <c r="AT277" s="181" t="s">
        <v>150</v>
      </c>
      <c r="AU277" s="181" t="s">
        <v>89</v>
      </c>
      <c r="AV277" s="12" t="s">
        <v>24</v>
      </c>
      <c r="AW277" s="12" t="s">
        <v>42</v>
      </c>
      <c r="AX277" s="12" t="s">
        <v>79</v>
      </c>
      <c r="AY277" s="181" t="s">
        <v>138</v>
      </c>
    </row>
    <row r="278" spans="2:65" s="12" customFormat="1">
      <c r="B278" s="180"/>
      <c r="D278" s="177" t="s">
        <v>150</v>
      </c>
      <c r="E278" s="181" t="s">
        <v>22</v>
      </c>
      <c r="F278" s="182" t="s">
        <v>323</v>
      </c>
      <c r="H278" s="181" t="s">
        <v>22</v>
      </c>
      <c r="I278" s="183"/>
      <c r="L278" s="180"/>
      <c r="M278" s="184"/>
      <c r="T278" s="185"/>
      <c r="AT278" s="181" t="s">
        <v>150</v>
      </c>
      <c r="AU278" s="181" t="s">
        <v>89</v>
      </c>
      <c r="AV278" s="12" t="s">
        <v>24</v>
      </c>
      <c r="AW278" s="12" t="s">
        <v>42</v>
      </c>
      <c r="AX278" s="12" t="s">
        <v>79</v>
      </c>
      <c r="AY278" s="181" t="s">
        <v>138</v>
      </c>
    </row>
    <row r="279" spans="2:65" s="13" customFormat="1">
      <c r="B279" s="186"/>
      <c r="D279" s="177" t="s">
        <v>150</v>
      </c>
      <c r="E279" s="187" t="s">
        <v>22</v>
      </c>
      <c r="F279" s="188" t="s">
        <v>324</v>
      </c>
      <c r="H279" s="189">
        <v>30.3</v>
      </c>
      <c r="I279" s="190"/>
      <c r="L279" s="186"/>
      <c r="M279" s="191"/>
      <c r="T279" s="192"/>
      <c r="AT279" s="187" t="s">
        <v>150</v>
      </c>
      <c r="AU279" s="187" t="s">
        <v>89</v>
      </c>
      <c r="AV279" s="13" t="s">
        <v>89</v>
      </c>
      <c r="AW279" s="13" t="s">
        <v>42</v>
      </c>
      <c r="AX279" s="13" t="s">
        <v>79</v>
      </c>
      <c r="AY279" s="187" t="s">
        <v>138</v>
      </c>
    </row>
    <row r="280" spans="2:65" s="14" customFormat="1">
      <c r="B280" s="193"/>
      <c r="D280" s="177" t="s">
        <v>150</v>
      </c>
      <c r="E280" s="194" t="s">
        <v>22</v>
      </c>
      <c r="F280" s="195" t="s">
        <v>161</v>
      </c>
      <c r="H280" s="196">
        <v>30.3</v>
      </c>
      <c r="I280" s="197"/>
      <c r="L280" s="193"/>
      <c r="M280" s="198"/>
      <c r="T280" s="199"/>
      <c r="AT280" s="194" t="s">
        <v>150</v>
      </c>
      <c r="AU280" s="194" t="s">
        <v>89</v>
      </c>
      <c r="AV280" s="14" t="s">
        <v>162</v>
      </c>
      <c r="AW280" s="14" t="s">
        <v>42</v>
      </c>
      <c r="AX280" s="14" t="s">
        <v>79</v>
      </c>
      <c r="AY280" s="194" t="s">
        <v>138</v>
      </c>
    </row>
    <row r="281" spans="2:65" s="15" customFormat="1">
      <c r="B281" s="200"/>
      <c r="D281" s="177" t="s">
        <v>150</v>
      </c>
      <c r="E281" s="201" t="s">
        <v>22</v>
      </c>
      <c r="F281" s="202" t="s">
        <v>163</v>
      </c>
      <c r="H281" s="203">
        <v>30.3</v>
      </c>
      <c r="I281" s="204"/>
      <c r="L281" s="200"/>
      <c r="M281" s="205"/>
      <c r="T281" s="206"/>
      <c r="AT281" s="201" t="s">
        <v>150</v>
      </c>
      <c r="AU281" s="201" t="s">
        <v>89</v>
      </c>
      <c r="AV281" s="15" t="s">
        <v>164</v>
      </c>
      <c r="AW281" s="15" t="s">
        <v>42</v>
      </c>
      <c r="AX281" s="15" t="s">
        <v>24</v>
      </c>
      <c r="AY281" s="201" t="s">
        <v>138</v>
      </c>
    </row>
    <row r="282" spans="2:65" s="1" customFormat="1" ht="38.25" customHeight="1">
      <c r="B282" s="40"/>
      <c r="C282" s="165" t="s">
        <v>335</v>
      </c>
      <c r="D282" s="165" t="s">
        <v>141</v>
      </c>
      <c r="E282" s="166" t="s">
        <v>336</v>
      </c>
      <c r="F282" s="167" t="s">
        <v>337</v>
      </c>
      <c r="G282" s="168" t="s">
        <v>144</v>
      </c>
      <c r="H282" s="169">
        <v>127.607</v>
      </c>
      <c r="I282" s="170">
        <v>395</v>
      </c>
      <c r="J282" s="171">
        <f>ROUND(I282*H282,2)</f>
        <v>50404.77</v>
      </c>
      <c r="K282" s="167" t="s">
        <v>145</v>
      </c>
      <c r="L282" s="40"/>
      <c r="M282" s="172" t="s">
        <v>22</v>
      </c>
      <c r="N282" s="173" t="s">
        <v>51</v>
      </c>
      <c r="P282" s="174">
        <f>O282*H282</f>
        <v>0</v>
      </c>
      <c r="Q282" s="174">
        <v>9.9600000000000001E-3</v>
      </c>
      <c r="R282" s="174">
        <f>Q282*H282</f>
        <v>1.27096572</v>
      </c>
      <c r="S282" s="174">
        <v>0</v>
      </c>
      <c r="T282" s="175">
        <f>S282*H282</f>
        <v>0</v>
      </c>
      <c r="AR282" s="24" t="s">
        <v>146</v>
      </c>
      <c r="AT282" s="24" t="s">
        <v>141</v>
      </c>
      <c r="AU282" s="24" t="s">
        <v>89</v>
      </c>
      <c r="AY282" s="24" t="s">
        <v>138</v>
      </c>
      <c r="BE282" s="176">
        <f>IF(N282="základní",J282,0)</f>
        <v>0</v>
      </c>
      <c r="BF282" s="176">
        <f>IF(N282="snížená",J282,0)</f>
        <v>50404.77</v>
      </c>
      <c r="BG282" s="176">
        <f>IF(N282="zákl. přenesená",J282,0)</f>
        <v>0</v>
      </c>
      <c r="BH282" s="176">
        <f>IF(N282="sníž. přenesená",J282,0)</f>
        <v>0</v>
      </c>
      <c r="BI282" s="176">
        <f>IF(N282="nulová",J282,0)</f>
        <v>0</v>
      </c>
      <c r="BJ282" s="24" t="s">
        <v>89</v>
      </c>
      <c r="BK282" s="176">
        <f>ROUND(I282*H282,2)</f>
        <v>50404.77</v>
      </c>
      <c r="BL282" s="24" t="s">
        <v>146</v>
      </c>
      <c r="BM282" s="24" t="s">
        <v>338</v>
      </c>
    </row>
    <row r="283" spans="2:65" s="1" customFormat="1" ht="38">
      <c r="B283" s="40"/>
      <c r="D283" s="177" t="s">
        <v>148</v>
      </c>
      <c r="F283" s="178" t="s">
        <v>339</v>
      </c>
      <c r="I283" s="106"/>
      <c r="L283" s="40"/>
      <c r="M283" s="179"/>
      <c r="T283" s="65"/>
      <c r="AT283" s="24" t="s">
        <v>148</v>
      </c>
      <c r="AU283" s="24" t="s">
        <v>89</v>
      </c>
    </row>
    <row r="284" spans="2:65" s="12" customFormat="1">
      <c r="B284" s="180"/>
      <c r="D284" s="177" t="s">
        <v>150</v>
      </c>
      <c r="E284" s="181" t="s">
        <v>22</v>
      </c>
      <c r="F284" s="182" t="s">
        <v>151</v>
      </c>
      <c r="H284" s="181" t="s">
        <v>22</v>
      </c>
      <c r="I284" s="183"/>
      <c r="L284" s="180"/>
      <c r="M284" s="184"/>
      <c r="T284" s="185"/>
      <c r="AT284" s="181" t="s">
        <v>150</v>
      </c>
      <c r="AU284" s="181" t="s">
        <v>89</v>
      </c>
      <c r="AV284" s="12" t="s">
        <v>24</v>
      </c>
      <c r="AW284" s="12" t="s">
        <v>42</v>
      </c>
      <c r="AX284" s="12" t="s">
        <v>79</v>
      </c>
      <c r="AY284" s="181" t="s">
        <v>138</v>
      </c>
    </row>
    <row r="285" spans="2:65" s="13" customFormat="1">
      <c r="B285" s="186"/>
      <c r="D285" s="177" t="s">
        <v>150</v>
      </c>
      <c r="E285" s="187" t="s">
        <v>22</v>
      </c>
      <c r="F285" s="188" t="s">
        <v>340</v>
      </c>
      <c r="H285" s="189">
        <v>121.992</v>
      </c>
      <c r="I285" s="190"/>
      <c r="L285" s="186"/>
      <c r="M285" s="191"/>
      <c r="T285" s="192"/>
      <c r="AT285" s="187" t="s">
        <v>150</v>
      </c>
      <c r="AU285" s="187" t="s">
        <v>89</v>
      </c>
      <c r="AV285" s="13" t="s">
        <v>89</v>
      </c>
      <c r="AW285" s="13" t="s">
        <v>42</v>
      </c>
      <c r="AX285" s="13" t="s">
        <v>79</v>
      </c>
      <c r="AY285" s="187" t="s">
        <v>138</v>
      </c>
    </row>
    <row r="286" spans="2:65" s="14" customFormat="1">
      <c r="B286" s="193"/>
      <c r="D286" s="177" t="s">
        <v>150</v>
      </c>
      <c r="E286" s="194" t="s">
        <v>22</v>
      </c>
      <c r="F286" s="195" t="s">
        <v>161</v>
      </c>
      <c r="H286" s="196">
        <v>121.992</v>
      </c>
      <c r="I286" s="197"/>
      <c r="L286" s="193"/>
      <c r="M286" s="198"/>
      <c r="T286" s="199"/>
      <c r="AT286" s="194" t="s">
        <v>150</v>
      </c>
      <c r="AU286" s="194" t="s">
        <v>89</v>
      </c>
      <c r="AV286" s="14" t="s">
        <v>162</v>
      </c>
      <c r="AW286" s="14" t="s">
        <v>42</v>
      </c>
      <c r="AX286" s="14" t="s">
        <v>79</v>
      </c>
      <c r="AY286" s="194" t="s">
        <v>138</v>
      </c>
    </row>
    <row r="287" spans="2:65" s="13" customFormat="1">
      <c r="B287" s="186"/>
      <c r="D287" s="177" t="s">
        <v>150</v>
      </c>
      <c r="E287" s="187" t="s">
        <v>22</v>
      </c>
      <c r="F287" s="188" t="s">
        <v>341</v>
      </c>
      <c r="H287" s="189">
        <v>3.113</v>
      </c>
      <c r="I287" s="190"/>
      <c r="L287" s="186"/>
      <c r="M287" s="191"/>
      <c r="T287" s="192"/>
      <c r="AT287" s="187" t="s">
        <v>150</v>
      </c>
      <c r="AU287" s="187" t="s">
        <v>89</v>
      </c>
      <c r="AV287" s="13" t="s">
        <v>89</v>
      </c>
      <c r="AW287" s="13" t="s">
        <v>42</v>
      </c>
      <c r="AX287" s="13" t="s">
        <v>79</v>
      </c>
      <c r="AY287" s="187" t="s">
        <v>138</v>
      </c>
    </row>
    <row r="288" spans="2:65" s="14" customFormat="1">
      <c r="B288" s="193"/>
      <c r="D288" s="177" t="s">
        <v>150</v>
      </c>
      <c r="E288" s="194" t="s">
        <v>22</v>
      </c>
      <c r="F288" s="195" t="s">
        <v>161</v>
      </c>
      <c r="H288" s="196">
        <v>3.113</v>
      </c>
      <c r="I288" s="197"/>
      <c r="L288" s="193"/>
      <c r="M288" s="198"/>
      <c r="T288" s="199"/>
      <c r="AT288" s="194" t="s">
        <v>150</v>
      </c>
      <c r="AU288" s="194" t="s">
        <v>89</v>
      </c>
      <c r="AV288" s="14" t="s">
        <v>162</v>
      </c>
      <c r="AW288" s="14" t="s">
        <v>42</v>
      </c>
      <c r="AX288" s="14" t="s">
        <v>79</v>
      </c>
      <c r="AY288" s="194" t="s">
        <v>138</v>
      </c>
    </row>
    <row r="289" spans="2:65" s="15" customFormat="1">
      <c r="B289" s="200"/>
      <c r="D289" s="177" t="s">
        <v>150</v>
      </c>
      <c r="E289" s="201" t="s">
        <v>22</v>
      </c>
      <c r="F289" s="202" t="s">
        <v>163</v>
      </c>
      <c r="H289" s="203">
        <v>125.105</v>
      </c>
      <c r="I289" s="204"/>
      <c r="L289" s="200"/>
      <c r="M289" s="205"/>
      <c r="T289" s="206"/>
      <c r="AT289" s="201" t="s">
        <v>150</v>
      </c>
      <c r="AU289" s="201" t="s">
        <v>89</v>
      </c>
      <c r="AV289" s="15" t="s">
        <v>164</v>
      </c>
      <c r="AW289" s="15" t="s">
        <v>42</v>
      </c>
      <c r="AX289" s="15" t="s">
        <v>24</v>
      </c>
      <c r="AY289" s="201" t="s">
        <v>138</v>
      </c>
    </row>
    <row r="290" spans="2:65" s="13" customFormat="1">
      <c r="B290" s="186"/>
      <c r="D290" s="177" t="s">
        <v>150</v>
      </c>
      <c r="F290" s="188" t="s">
        <v>342</v>
      </c>
      <c r="H290" s="189">
        <v>127.607</v>
      </c>
      <c r="I290" s="190"/>
      <c r="L290" s="186"/>
      <c r="M290" s="191"/>
      <c r="T290" s="192"/>
      <c r="AT290" s="187" t="s">
        <v>150</v>
      </c>
      <c r="AU290" s="187" t="s">
        <v>89</v>
      </c>
      <c r="AV290" s="13" t="s">
        <v>89</v>
      </c>
      <c r="AW290" s="13" t="s">
        <v>6</v>
      </c>
      <c r="AX290" s="13" t="s">
        <v>24</v>
      </c>
      <c r="AY290" s="187" t="s">
        <v>138</v>
      </c>
    </row>
    <row r="291" spans="2:65" s="1" customFormat="1" ht="38.25" customHeight="1">
      <c r="B291" s="40"/>
      <c r="C291" s="165" t="s">
        <v>343</v>
      </c>
      <c r="D291" s="165" t="s">
        <v>141</v>
      </c>
      <c r="E291" s="166" t="s">
        <v>344</v>
      </c>
      <c r="F291" s="167" t="s">
        <v>345</v>
      </c>
      <c r="G291" s="168" t="s">
        <v>144</v>
      </c>
      <c r="H291" s="169">
        <v>121.992</v>
      </c>
      <c r="I291" s="170">
        <v>50</v>
      </c>
      <c r="J291" s="171">
        <f>ROUND(I291*H291,2)</f>
        <v>6099.6</v>
      </c>
      <c r="K291" s="167" t="s">
        <v>145</v>
      </c>
      <c r="L291" s="40"/>
      <c r="M291" s="172" t="s">
        <v>22</v>
      </c>
      <c r="N291" s="173" t="s">
        <v>51</v>
      </c>
      <c r="P291" s="174">
        <f>O291*H291</f>
        <v>0</v>
      </c>
      <c r="Q291" s="174">
        <v>0</v>
      </c>
      <c r="R291" s="174">
        <f>Q291*H291</f>
        <v>0</v>
      </c>
      <c r="S291" s="174">
        <v>1.4999999999999999E-2</v>
      </c>
      <c r="T291" s="175">
        <f>S291*H291</f>
        <v>1.82988</v>
      </c>
      <c r="AR291" s="24" t="s">
        <v>146</v>
      </c>
      <c r="AT291" s="24" t="s">
        <v>141</v>
      </c>
      <c r="AU291" s="24" t="s">
        <v>89</v>
      </c>
      <c r="AY291" s="24" t="s">
        <v>138</v>
      </c>
      <c r="BE291" s="176">
        <f>IF(N291="základní",J291,0)</f>
        <v>0</v>
      </c>
      <c r="BF291" s="176">
        <f>IF(N291="snížená",J291,0)</f>
        <v>6099.6</v>
      </c>
      <c r="BG291" s="176">
        <f>IF(N291="zákl. přenesená",J291,0)</f>
        <v>0</v>
      </c>
      <c r="BH291" s="176">
        <f>IF(N291="sníž. přenesená",J291,0)</f>
        <v>0</v>
      </c>
      <c r="BI291" s="176">
        <f>IF(N291="nulová",J291,0)</f>
        <v>0</v>
      </c>
      <c r="BJ291" s="24" t="s">
        <v>89</v>
      </c>
      <c r="BK291" s="176">
        <f>ROUND(I291*H291,2)</f>
        <v>6099.6</v>
      </c>
      <c r="BL291" s="24" t="s">
        <v>146</v>
      </c>
      <c r="BM291" s="24" t="s">
        <v>346</v>
      </c>
    </row>
    <row r="292" spans="2:65" s="12" customFormat="1">
      <c r="B292" s="180"/>
      <c r="D292" s="177" t="s">
        <v>150</v>
      </c>
      <c r="E292" s="181" t="s">
        <v>22</v>
      </c>
      <c r="F292" s="182" t="s">
        <v>151</v>
      </c>
      <c r="H292" s="181" t="s">
        <v>22</v>
      </c>
      <c r="I292" s="183"/>
      <c r="L292" s="180"/>
      <c r="M292" s="184"/>
      <c r="T292" s="185"/>
      <c r="AT292" s="181" t="s">
        <v>150</v>
      </c>
      <c r="AU292" s="181" t="s">
        <v>89</v>
      </c>
      <c r="AV292" s="12" t="s">
        <v>24</v>
      </c>
      <c r="AW292" s="12" t="s">
        <v>42</v>
      </c>
      <c r="AX292" s="12" t="s">
        <v>79</v>
      </c>
      <c r="AY292" s="181" t="s">
        <v>138</v>
      </c>
    </row>
    <row r="293" spans="2:65" s="13" customFormat="1">
      <c r="B293" s="186"/>
      <c r="D293" s="177" t="s">
        <v>150</v>
      </c>
      <c r="E293" s="187" t="s">
        <v>22</v>
      </c>
      <c r="F293" s="188" t="s">
        <v>340</v>
      </c>
      <c r="H293" s="189">
        <v>121.992</v>
      </c>
      <c r="I293" s="190"/>
      <c r="L293" s="186"/>
      <c r="M293" s="191"/>
      <c r="T293" s="192"/>
      <c r="AT293" s="187" t="s">
        <v>150</v>
      </c>
      <c r="AU293" s="187" t="s">
        <v>89</v>
      </c>
      <c r="AV293" s="13" t="s">
        <v>89</v>
      </c>
      <c r="AW293" s="13" t="s">
        <v>42</v>
      </c>
      <c r="AX293" s="13" t="s">
        <v>79</v>
      </c>
      <c r="AY293" s="187" t="s">
        <v>138</v>
      </c>
    </row>
    <row r="294" spans="2:65" s="14" customFormat="1">
      <c r="B294" s="193"/>
      <c r="D294" s="177" t="s">
        <v>150</v>
      </c>
      <c r="E294" s="194" t="s">
        <v>22</v>
      </c>
      <c r="F294" s="195" t="s">
        <v>161</v>
      </c>
      <c r="H294" s="196">
        <v>121.992</v>
      </c>
      <c r="I294" s="197"/>
      <c r="L294" s="193"/>
      <c r="M294" s="198"/>
      <c r="T294" s="199"/>
      <c r="AT294" s="194" t="s">
        <v>150</v>
      </c>
      <c r="AU294" s="194" t="s">
        <v>89</v>
      </c>
      <c r="AV294" s="14" t="s">
        <v>162</v>
      </c>
      <c r="AW294" s="14" t="s">
        <v>42</v>
      </c>
      <c r="AX294" s="14" t="s">
        <v>24</v>
      </c>
      <c r="AY294" s="194" t="s">
        <v>138</v>
      </c>
    </row>
    <row r="295" spans="2:65" s="1" customFormat="1" ht="25.5" customHeight="1">
      <c r="B295" s="40"/>
      <c r="C295" s="165" t="s">
        <v>347</v>
      </c>
      <c r="D295" s="165" t="s">
        <v>141</v>
      </c>
      <c r="E295" s="166" t="s">
        <v>348</v>
      </c>
      <c r="F295" s="167" t="s">
        <v>349</v>
      </c>
      <c r="G295" s="168" t="s">
        <v>279</v>
      </c>
      <c r="H295" s="169">
        <v>4.1369999999999996</v>
      </c>
      <c r="I295" s="170">
        <v>890</v>
      </c>
      <c r="J295" s="171">
        <f>ROUND(I295*H295,2)</f>
        <v>3681.93</v>
      </c>
      <c r="K295" s="167" t="s">
        <v>145</v>
      </c>
      <c r="L295" s="40"/>
      <c r="M295" s="172" t="s">
        <v>22</v>
      </c>
      <c r="N295" s="173" t="s">
        <v>51</v>
      </c>
      <c r="P295" s="174">
        <f>O295*H295</f>
        <v>0</v>
      </c>
      <c r="Q295" s="174">
        <v>2.4309999999999998E-2</v>
      </c>
      <c r="R295" s="174">
        <f>Q295*H295</f>
        <v>0.10057046999999998</v>
      </c>
      <c r="S295" s="174">
        <v>0</v>
      </c>
      <c r="T295" s="175">
        <f>S295*H295</f>
        <v>0</v>
      </c>
      <c r="AR295" s="24" t="s">
        <v>146</v>
      </c>
      <c r="AT295" s="24" t="s">
        <v>141</v>
      </c>
      <c r="AU295" s="24" t="s">
        <v>89</v>
      </c>
      <c r="AY295" s="24" t="s">
        <v>138</v>
      </c>
      <c r="BE295" s="176">
        <f>IF(N295="základní",J295,0)</f>
        <v>0</v>
      </c>
      <c r="BF295" s="176">
        <f>IF(N295="snížená",J295,0)</f>
        <v>3681.93</v>
      </c>
      <c r="BG295" s="176">
        <f>IF(N295="zákl. přenesená",J295,0)</f>
        <v>0</v>
      </c>
      <c r="BH295" s="176">
        <f>IF(N295="sníž. přenesená",J295,0)</f>
        <v>0</v>
      </c>
      <c r="BI295" s="176">
        <f>IF(N295="nulová",J295,0)</f>
        <v>0</v>
      </c>
      <c r="BJ295" s="24" t="s">
        <v>89</v>
      </c>
      <c r="BK295" s="176">
        <f>ROUND(I295*H295,2)</f>
        <v>3681.93</v>
      </c>
      <c r="BL295" s="24" t="s">
        <v>146</v>
      </c>
      <c r="BM295" s="24" t="s">
        <v>350</v>
      </c>
    </row>
    <row r="296" spans="2:65" s="12" customFormat="1">
      <c r="B296" s="180"/>
      <c r="D296" s="177" t="s">
        <v>150</v>
      </c>
      <c r="E296" s="181" t="s">
        <v>22</v>
      </c>
      <c r="F296" s="182" t="s">
        <v>316</v>
      </c>
      <c r="H296" s="181" t="s">
        <v>22</v>
      </c>
      <c r="I296" s="183"/>
      <c r="L296" s="180"/>
      <c r="M296" s="184"/>
      <c r="T296" s="185"/>
      <c r="AT296" s="181" t="s">
        <v>150</v>
      </c>
      <c r="AU296" s="181" t="s">
        <v>89</v>
      </c>
      <c r="AV296" s="12" t="s">
        <v>24</v>
      </c>
      <c r="AW296" s="12" t="s">
        <v>42</v>
      </c>
      <c r="AX296" s="12" t="s">
        <v>79</v>
      </c>
      <c r="AY296" s="181" t="s">
        <v>138</v>
      </c>
    </row>
    <row r="297" spans="2:65" s="12" customFormat="1">
      <c r="B297" s="180"/>
      <c r="D297" s="177" t="s">
        <v>150</v>
      </c>
      <c r="E297" s="181" t="s">
        <v>22</v>
      </c>
      <c r="F297" s="182" t="s">
        <v>282</v>
      </c>
      <c r="H297" s="181" t="s">
        <v>22</v>
      </c>
      <c r="I297" s="183"/>
      <c r="L297" s="180"/>
      <c r="M297" s="184"/>
      <c r="T297" s="185"/>
      <c r="AT297" s="181" t="s">
        <v>150</v>
      </c>
      <c r="AU297" s="181" t="s">
        <v>89</v>
      </c>
      <c r="AV297" s="12" t="s">
        <v>24</v>
      </c>
      <c r="AW297" s="12" t="s">
        <v>42</v>
      </c>
      <c r="AX297" s="12" t="s">
        <v>79</v>
      </c>
      <c r="AY297" s="181" t="s">
        <v>138</v>
      </c>
    </row>
    <row r="298" spans="2:65" s="13" customFormat="1">
      <c r="B298" s="186"/>
      <c r="D298" s="177" t="s">
        <v>150</v>
      </c>
      <c r="E298" s="187" t="s">
        <v>22</v>
      </c>
      <c r="F298" s="188" t="s">
        <v>283</v>
      </c>
      <c r="H298" s="189">
        <v>1.3260000000000001</v>
      </c>
      <c r="I298" s="190"/>
      <c r="L298" s="186"/>
      <c r="M298" s="191"/>
      <c r="T298" s="192"/>
      <c r="AT298" s="187" t="s">
        <v>150</v>
      </c>
      <c r="AU298" s="187" t="s">
        <v>89</v>
      </c>
      <c r="AV298" s="13" t="s">
        <v>89</v>
      </c>
      <c r="AW298" s="13" t="s">
        <v>42</v>
      </c>
      <c r="AX298" s="13" t="s">
        <v>79</v>
      </c>
      <c r="AY298" s="187" t="s">
        <v>138</v>
      </c>
    </row>
    <row r="299" spans="2:65" s="14" customFormat="1">
      <c r="B299" s="193"/>
      <c r="D299" s="177" t="s">
        <v>150</v>
      </c>
      <c r="E299" s="194" t="s">
        <v>22</v>
      </c>
      <c r="F299" s="195" t="s">
        <v>161</v>
      </c>
      <c r="H299" s="196">
        <v>1.3260000000000001</v>
      </c>
      <c r="I299" s="197"/>
      <c r="L299" s="193"/>
      <c r="M299" s="198"/>
      <c r="T299" s="199"/>
      <c r="AT299" s="194" t="s">
        <v>150</v>
      </c>
      <c r="AU299" s="194" t="s">
        <v>89</v>
      </c>
      <c r="AV299" s="14" t="s">
        <v>162</v>
      </c>
      <c r="AW299" s="14" t="s">
        <v>42</v>
      </c>
      <c r="AX299" s="14" t="s">
        <v>79</v>
      </c>
      <c r="AY299" s="194" t="s">
        <v>138</v>
      </c>
    </row>
    <row r="300" spans="2:65" s="13" customFormat="1">
      <c r="B300" s="186"/>
      <c r="D300" s="177" t="s">
        <v>150</v>
      </c>
      <c r="E300" s="187" t="s">
        <v>22</v>
      </c>
      <c r="F300" s="188" t="s">
        <v>284</v>
      </c>
      <c r="H300" s="189">
        <v>0.97</v>
      </c>
      <c r="I300" s="190"/>
      <c r="L300" s="186"/>
      <c r="M300" s="191"/>
      <c r="T300" s="192"/>
      <c r="AT300" s="187" t="s">
        <v>150</v>
      </c>
      <c r="AU300" s="187" t="s">
        <v>89</v>
      </c>
      <c r="AV300" s="13" t="s">
        <v>89</v>
      </c>
      <c r="AW300" s="13" t="s">
        <v>42</v>
      </c>
      <c r="AX300" s="13" t="s">
        <v>79</v>
      </c>
      <c r="AY300" s="187" t="s">
        <v>138</v>
      </c>
    </row>
    <row r="301" spans="2:65" s="14" customFormat="1">
      <c r="B301" s="193"/>
      <c r="D301" s="177" t="s">
        <v>150</v>
      </c>
      <c r="E301" s="194" t="s">
        <v>22</v>
      </c>
      <c r="F301" s="195" t="s">
        <v>161</v>
      </c>
      <c r="H301" s="196">
        <v>0.97</v>
      </c>
      <c r="I301" s="197"/>
      <c r="L301" s="193"/>
      <c r="M301" s="198"/>
      <c r="T301" s="199"/>
      <c r="AT301" s="194" t="s">
        <v>150</v>
      </c>
      <c r="AU301" s="194" t="s">
        <v>89</v>
      </c>
      <c r="AV301" s="14" t="s">
        <v>162</v>
      </c>
      <c r="AW301" s="14" t="s">
        <v>42</v>
      </c>
      <c r="AX301" s="14" t="s">
        <v>79</v>
      </c>
      <c r="AY301" s="194" t="s">
        <v>138</v>
      </c>
    </row>
    <row r="302" spans="2:65" s="13" customFormat="1">
      <c r="B302" s="186"/>
      <c r="D302" s="177" t="s">
        <v>150</v>
      </c>
      <c r="E302" s="187" t="s">
        <v>22</v>
      </c>
      <c r="F302" s="188" t="s">
        <v>351</v>
      </c>
      <c r="H302" s="189">
        <v>1.794</v>
      </c>
      <c r="I302" s="190"/>
      <c r="L302" s="186"/>
      <c r="M302" s="191"/>
      <c r="T302" s="192"/>
      <c r="AT302" s="187" t="s">
        <v>150</v>
      </c>
      <c r="AU302" s="187" t="s">
        <v>89</v>
      </c>
      <c r="AV302" s="13" t="s">
        <v>89</v>
      </c>
      <c r="AW302" s="13" t="s">
        <v>42</v>
      </c>
      <c r="AX302" s="13" t="s">
        <v>79</v>
      </c>
      <c r="AY302" s="187" t="s">
        <v>138</v>
      </c>
    </row>
    <row r="303" spans="2:65" s="14" customFormat="1">
      <c r="B303" s="193"/>
      <c r="D303" s="177" t="s">
        <v>150</v>
      </c>
      <c r="E303" s="194" t="s">
        <v>22</v>
      </c>
      <c r="F303" s="195" t="s">
        <v>161</v>
      </c>
      <c r="H303" s="196">
        <v>1.794</v>
      </c>
      <c r="I303" s="197"/>
      <c r="L303" s="193"/>
      <c r="M303" s="198"/>
      <c r="T303" s="199"/>
      <c r="AT303" s="194" t="s">
        <v>150</v>
      </c>
      <c r="AU303" s="194" t="s">
        <v>89</v>
      </c>
      <c r="AV303" s="14" t="s">
        <v>162</v>
      </c>
      <c r="AW303" s="14" t="s">
        <v>42</v>
      </c>
      <c r="AX303" s="14" t="s">
        <v>79</v>
      </c>
      <c r="AY303" s="194" t="s">
        <v>138</v>
      </c>
    </row>
    <row r="304" spans="2:65" s="13" customFormat="1">
      <c r="B304" s="186"/>
      <c r="D304" s="177" t="s">
        <v>150</v>
      </c>
      <c r="E304" s="187" t="s">
        <v>22</v>
      </c>
      <c r="F304" s="188" t="s">
        <v>352</v>
      </c>
      <c r="H304" s="189">
        <v>4.7E-2</v>
      </c>
      <c r="I304" s="190"/>
      <c r="L304" s="186"/>
      <c r="M304" s="191"/>
      <c r="T304" s="192"/>
      <c r="AT304" s="187" t="s">
        <v>150</v>
      </c>
      <c r="AU304" s="187" t="s">
        <v>89</v>
      </c>
      <c r="AV304" s="13" t="s">
        <v>89</v>
      </c>
      <c r="AW304" s="13" t="s">
        <v>42</v>
      </c>
      <c r="AX304" s="13" t="s">
        <v>79</v>
      </c>
      <c r="AY304" s="187" t="s">
        <v>138</v>
      </c>
    </row>
    <row r="305" spans="2:65" s="14" customFormat="1">
      <c r="B305" s="193"/>
      <c r="D305" s="177" t="s">
        <v>150</v>
      </c>
      <c r="E305" s="194" t="s">
        <v>22</v>
      </c>
      <c r="F305" s="195" t="s">
        <v>161</v>
      </c>
      <c r="H305" s="196">
        <v>4.7E-2</v>
      </c>
      <c r="I305" s="197"/>
      <c r="L305" s="193"/>
      <c r="M305" s="198"/>
      <c r="T305" s="199"/>
      <c r="AT305" s="194" t="s">
        <v>150</v>
      </c>
      <c r="AU305" s="194" t="s">
        <v>89</v>
      </c>
      <c r="AV305" s="14" t="s">
        <v>162</v>
      </c>
      <c r="AW305" s="14" t="s">
        <v>42</v>
      </c>
      <c r="AX305" s="14" t="s">
        <v>79</v>
      </c>
      <c r="AY305" s="194" t="s">
        <v>138</v>
      </c>
    </row>
    <row r="306" spans="2:65" s="15" customFormat="1">
      <c r="B306" s="200"/>
      <c r="D306" s="177" t="s">
        <v>150</v>
      </c>
      <c r="E306" s="201" t="s">
        <v>22</v>
      </c>
      <c r="F306" s="202" t="s">
        <v>163</v>
      </c>
      <c r="H306" s="203">
        <v>4.1369999999999996</v>
      </c>
      <c r="I306" s="204"/>
      <c r="L306" s="200"/>
      <c r="M306" s="205"/>
      <c r="T306" s="206"/>
      <c r="AT306" s="201" t="s">
        <v>150</v>
      </c>
      <c r="AU306" s="201" t="s">
        <v>89</v>
      </c>
      <c r="AV306" s="15" t="s">
        <v>164</v>
      </c>
      <c r="AW306" s="15" t="s">
        <v>42</v>
      </c>
      <c r="AX306" s="15" t="s">
        <v>24</v>
      </c>
      <c r="AY306" s="201" t="s">
        <v>138</v>
      </c>
    </row>
    <row r="307" spans="2:65" s="1" customFormat="1" ht="38.25" customHeight="1">
      <c r="B307" s="40"/>
      <c r="C307" s="165" t="s">
        <v>168</v>
      </c>
      <c r="D307" s="165" t="s">
        <v>141</v>
      </c>
      <c r="E307" s="166" t="s">
        <v>353</v>
      </c>
      <c r="F307" s="167" t="s">
        <v>354</v>
      </c>
      <c r="G307" s="168" t="s">
        <v>144</v>
      </c>
      <c r="H307" s="169">
        <v>8.0969999999999995</v>
      </c>
      <c r="I307" s="170">
        <v>240</v>
      </c>
      <c r="J307" s="171">
        <f>ROUND(I307*H307,2)</f>
        <v>1943.28</v>
      </c>
      <c r="K307" s="167" t="s">
        <v>145</v>
      </c>
      <c r="L307" s="40"/>
      <c r="M307" s="172" t="s">
        <v>22</v>
      </c>
      <c r="N307" s="173" t="s">
        <v>51</v>
      </c>
      <c r="P307" s="174">
        <f>O307*H307</f>
        <v>0</v>
      </c>
      <c r="Q307" s="174">
        <v>1.1169999999999999E-2</v>
      </c>
      <c r="R307" s="174">
        <f>Q307*H307</f>
        <v>9.0443489999999988E-2</v>
      </c>
      <c r="S307" s="174">
        <v>0</v>
      </c>
      <c r="T307" s="175">
        <f>S307*H307</f>
        <v>0</v>
      </c>
      <c r="AR307" s="24" t="s">
        <v>146</v>
      </c>
      <c r="AT307" s="24" t="s">
        <v>141</v>
      </c>
      <c r="AU307" s="24" t="s">
        <v>89</v>
      </c>
      <c r="AY307" s="24" t="s">
        <v>138</v>
      </c>
      <c r="BE307" s="176">
        <f>IF(N307="základní",J307,0)</f>
        <v>0</v>
      </c>
      <c r="BF307" s="176">
        <f>IF(N307="snížená",J307,0)</f>
        <v>1943.28</v>
      </c>
      <c r="BG307" s="176">
        <f>IF(N307="zákl. přenesená",J307,0)</f>
        <v>0</v>
      </c>
      <c r="BH307" s="176">
        <f>IF(N307="sníž. přenesená",J307,0)</f>
        <v>0</v>
      </c>
      <c r="BI307" s="176">
        <f>IF(N307="nulová",J307,0)</f>
        <v>0</v>
      </c>
      <c r="BJ307" s="24" t="s">
        <v>89</v>
      </c>
      <c r="BK307" s="176">
        <f>ROUND(I307*H307,2)</f>
        <v>1943.28</v>
      </c>
      <c r="BL307" s="24" t="s">
        <v>146</v>
      </c>
      <c r="BM307" s="24" t="s">
        <v>355</v>
      </c>
    </row>
    <row r="308" spans="2:65" s="1" customFormat="1" ht="47.5">
      <c r="B308" s="40"/>
      <c r="D308" s="177" t="s">
        <v>148</v>
      </c>
      <c r="F308" s="178" t="s">
        <v>356</v>
      </c>
      <c r="I308" s="106"/>
      <c r="L308" s="40"/>
      <c r="M308" s="179"/>
      <c r="T308" s="65"/>
      <c r="AT308" s="24" t="s">
        <v>148</v>
      </c>
      <c r="AU308" s="24" t="s">
        <v>89</v>
      </c>
    </row>
    <row r="309" spans="2:65" s="12" customFormat="1">
      <c r="B309" s="180"/>
      <c r="D309" s="177" t="s">
        <v>150</v>
      </c>
      <c r="E309" s="181" t="s">
        <v>22</v>
      </c>
      <c r="F309" s="182" t="s">
        <v>151</v>
      </c>
      <c r="H309" s="181" t="s">
        <v>22</v>
      </c>
      <c r="I309" s="183"/>
      <c r="L309" s="180"/>
      <c r="M309" s="184"/>
      <c r="T309" s="185"/>
      <c r="AT309" s="181" t="s">
        <v>150</v>
      </c>
      <c r="AU309" s="181" t="s">
        <v>89</v>
      </c>
      <c r="AV309" s="12" t="s">
        <v>24</v>
      </c>
      <c r="AW309" s="12" t="s">
        <v>42</v>
      </c>
      <c r="AX309" s="12" t="s">
        <v>79</v>
      </c>
      <c r="AY309" s="181" t="s">
        <v>138</v>
      </c>
    </row>
    <row r="310" spans="2:65" s="12" customFormat="1">
      <c r="B310" s="180"/>
      <c r="D310" s="177" t="s">
        <v>150</v>
      </c>
      <c r="E310" s="181" t="s">
        <v>22</v>
      </c>
      <c r="F310" s="182" t="s">
        <v>357</v>
      </c>
      <c r="H310" s="181" t="s">
        <v>22</v>
      </c>
      <c r="I310" s="183"/>
      <c r="L310" s="180"/>
      <c r="M310" s="184"/>
      <c r="T310" s="185"/>
      <c r="AT310" s="181" t="s">
        <v>150</v>
      </c>
      <c r="AU310" s="181" t="s">
        <v>89</v>
      </c>
      <c r="AV310" s="12" t="s">
        <v>24</v>
      </c>
      <c r="AW310" s="12" t="s">
        <v>42</v>
      </c>
      <c r="AX310" s="12" t="s">
        <v>79</v>
      </c>
      <c r="AY310" s="181" t="s">
        <v>138</v>
      </c>
    </row>
    <row r="311" spans="2:65" s="12" customFormat="1">
      <c r="B311" s="180"/>
      <c r="D311" s="177" t="s">
        <v>150</v>
      </c>
      <c r="E311" s="181" t="s">
        <v>22</v>
      </c>
      <c r="F311" s="182" t="s">
        <v>289</v>
      </c>
      <c r="H311" s="181" t="s">
        <v>22</v>
      </c>
      <c r="I311" s="183"/>
      <c r="L311" s="180"/>
      <c r="M311" s="184"/>
      <c r="T311" s="185"/>
      <c r="AT311" s="181" t="s">
        <v>150</v>
      </c>
      <c r="AU311" s="181" t="s">
        <v>89</v>
      </c>
      <c r="AV311" s="12" t="s">
        <v>24</v>
      </c>
      <c r="AW311" s="12" t="s">
        <v>42</v>
      </c>
      <c r="AX311" s="12" t="s">
        <v>79</v>
      </c>
      <c r="AY311" s="181" t="s">
        <v>138</v>
      </c>
    </row>
    <row r="312" spans="2:65" s="13" customFormat="1">
      <c r="B312" s="186"/>
      <c r="D312" s="177" t="s">
        <v>150</v>
      </c>
      <c r="E312" s="187" t="s">
        <v>22</v>
      </c>
      <c r="F312" s="188" t="s">
        <v>358</v>
      </c>
      <c r="H312" s="189">
        <v>2.6989999999999998</v>
      </c>
      <c r="I312" s="190"/>
      <c r="L312" s="186"/>
      <c r="M312" s="191"/>
      <c r="T312" s="192"/>
      <c r="AT312" s="187" t="s">
        <v>150</v>
      </c>
      <c r="AU312" s="187" t="s">
        <v>89</v>
      </c>
      <c r="AV312" s="13" t="s">
        <v>89</v>
      </c>
      <c r="AW312" s="13" t="s">
        <v>42</v>
      </c>
      <c r="AX312" s="13" t="s">
        <v>79</v>
      </c>
      <c r="AY312" s="187" t="s">
        <v>138</v>
      </c>
    </row>
    <row r="313" spans="2:65" s="14" customFormat="1">
      <c r="B313" s="193"/>
      <c r="D313" s="177" t="s">
        <v>150</v>
      </c>
      <c r="E313" s="194" t="s">
        <v>22</v>
      </c>
      <c r="F313" s="195" t="s">
        <v>161</v>
      </c>
      <c r="H313" s="196">
        <v>2.6989999999999998</v>
      </c>
      <c r="I313" s="197"/>
      <c r="L313" s="193"/>
      <c r="M313" s="198"/>
      <c r="T313" s="199"/>
      <c r="AT313" s="194" t="s">
        <v>150</v>
      </c>
      <c r="AU313" s="194" t="s">
        <v>89</v>
      </c>
      <c r="AV313" s="14" t="s">
        <v>162</v>
      </c>
      <c r="AW313" s="14" t="s">
        <v>42</v>
      </c>
      <c r="AX313" s="14" t="s">
        <v>79</v>
      </c>
      <c r="AY313" s="194" t="s">
        <v>138</v>
      </c>
    </row>
    <row r="314" spans="2:65" s="12" customFormat="1">
      <c r="B314" s="180"/>
      <c r="D314" s="177" t="s">
        <v>150</v>
      </c>
      <c r="E314" s="181" t="s">
        <v>22</v>
      </c>
      <c r="F314" s="182" t="s">
        <v>291</v>
      </c>
      <c r="H314" s="181" t="s">
        <v>22</v>
      </c>
      <c r="I314" s="183"/>
      <c r="L314" s="180"/>
      <c r="M314" s="184"/>
      <c r="T314" s="185"/>
      <c r="AT314" s="181" t="s">
        <v>150</v>
      </c>
      <c r="AU314" s="181" t="s">
        <v>89</v>
      </c>
      <c r="AV314" s="12" t="s">
        <v>24</v>
      </c>
      <c r="AW314" s="12" t="s">
        <v>42</v>
      </c>
      <c r="AX314" s="12" t="s">
        <v>79</v>
      </c>
      <c r="AY314" s="181" t="s">
        <v>138</v>
      </c>
    </row>
    <row r="315" spans="2:65" s="13" customFormat="1">
      <c r="B315" s="186"/>
      <c r="D315" s="177" t="s">
        <v>150</v>
      </c>
      <c r="E315" s="187" t="s">
        <v>22</v>
      </c>
      <c r="F315" s="188" t="s">
        <v>358</v>
      </c>
      <c r="H315" s="189">
        <v>2.6989999999999998</v>
      </c>
      <c r="I315" s="190"/>
      <c r="L315" s="186"/>
      <c r="M315" s="191"/>
      <c r="T315" s="192"/>
      <c r="AT315" s="187" t="s">
        <v>150</v>
      </c>
      <c r="AU315" s="187" t="s">
        <v>89</v>
      </c>
      <c r="AV315" s="13" t="s">
        <v>89</v>
      </c>
      <c r="AW315" s="13" t="s">
        <v>42</v>
      </c>
      <c r="AX315" s="13" t="s">
        <v>79</v>
      </c>
      <c r="AY315" s="187" t="s">
        <v>138</v>
      </c>
    </row>
    <row r="316" spans="2:65" s="14" customFormat="1">
      <c r="B316" s="193"/>
      <c r="D316" s="177" t="s">
        <v>150</v>
      </c>
      <c r="E316" s="194" t="s">
        <v>22</v>
      </c>
      <c r="F316" s="195" t="s">
        <v>161</v>
      </c>
      <c r="H316" s="196">
        <v>2.6989999999999998</v>
      </c>
      <c r="I316" s="197"/>
      <c r="L316" s="193"/>
      <c r="M316" s="198"/>
      <c r="T316" s="199"/>
      <c r="AT316" s="194" t="s">
        <v>150</v>
      </c>
      <c r="AU316" s="194" t="s">
        <v>89</v>
      </c>
      <c r="AV316" s="14" t="s">
        <v>162</v>
      </c>
      <c r="AW316" s="14" t="s">
        <v>42</v>
      </c>
      <c r="AX316" s="14" t="s">
        <v>79</v>
      </c>
      <c r="AY316" s="194" t="s">
        <v>138</v>
      </c>
    </row>
    <row r="317" spans="2:65" s="12" customFormat="1">
      <c r="B317" s="180"/>
      <c r="D317" s="177" t="s">
        <v>150</v>
      </c>
      <c r="E317" s="181" t="s">
        <v>22</v>
      </c>
      <c r="F317" s="182" t="s">
        <v>292</v>
      </c>
      <c r="H317" s="181" t="s">
        <v>22</v>
      </c>
      <c r="I317" s="183"/>
      <c r="L317" s="180"/>
      <c r="M317" s="184"/>
      <c r="T317" s="185"/>
      <c r="AT317" s="181" t="s">
        <v>150</v>
      </c>
      <c r="AU317" s="181" t="s">
        <v>89</v>
      </c>
      <c r="AV317" s="12" t="s">
        <v>24</v>
      </c>
      <c r="AW317" s="12" t="s">
        <v>42</v>
      </c>
      <c r="AX317" s="12" t="s">
        <v>79</v>
      </c>
      <c r="AY317" s="181" t="s">
        <v>138</v>
      </c>
    </row>
    <row r="318" spans="2:65" s="13" customFormat="1">
      <c r="B318" s="186"/>
      <c r="D318" s="177" t="s">
        <v>150</v>
      </c>
      <c r="E318" s="187" t="s">
        <v>22</v>
      </c>
      <c r="F318" s="188" t="s">
        <v>358</v>
      </c>
      <c r="H318" s="189">
        <v>2.6989999999999998</v>
      </c>
      <c r="I318" s="190"/>
      <c r="L318" s="186"/>
      <c r="M318" s="191"/>
      <c r="T318" s="192"/>
      <c r="AT318" s="187" t="s">
        <v>150</v>
      </c>
      <c r="AU318" s="187" t="s">
        <v>89</v>
      </c>
      <c r="AV318" s="13" t="s">
        <v>89</v>
      </c>
      <c r="AW318" s="13" t="s">
        <v>42</v>
      </c>
      <c r="AX318" s="13" t="s">
        <v>79</v>
      </c>
      <c r="AY318" s="187" t="s">
        <v>138</v>
      </c>
    </row>
    <row r="319" spans="2:65" s="14" customFormat="1">
      <c r="B319" s="193"/>
      <c r="D319" s="177" t="s">
        <v>150</v>
      </c>
      <c r="E319" s="194" t="s">
        <v>22</v>
      </c>
      <c r="F319" s="195" t="s">
        <v>161</v>
      </c>
      <c r="H319" s="196">
        <v>2.6989999999999998</v>
      </c>
      <c r="I319" s="197"/>
      <c r="L319" s="193"/>
      <c r="M319" s="198"/>
      <c r="T319" s="199"/>
      <c r="AT319" s="194" t="s">
        <v>150</v>
      </c>
      <c r="AU319" s="194" t="s">
        <v>89</v>
      </c>
      <c r="AV319" s="14" t="s">
        <v>162</v>
      </c>
      <c r="AW319" s="14" t="s">
        <v>42</v>
      </c>
      <c r="AX319" s="14" t="s">
        <v>79</v>
      </c>
      <c r="AY319" s="194" t="s">
        <v>138</v>
      </c>
    </row>
    <row r="320" spans="2:65" s="15" customFormat="1">
      <c r="B320" s="200"/>
      <c r="D320" s="177" t="s">
        <v>150</v>
      </c>
      <c r="E320" s="201" t="s">
        <v>22</v>
      </c>
      <c r="F320" s="202" t="s">
        <v>163</v>
      </c>
      <c r="H320" s="203">
        <v>8.0969999999999995</v>
      </c>
      <c r="I320" s="204"/>
      <c r="L320" s="200"/>
      <c r="M320" s="205"/>
      <c r="T320" s="206"/>
      <c r="AT320" s="201" t="s">
        <v>150</v>
      </c>
      <c r="AU320" s="201" t="s">
        <v>89</v>
      </c>
      <c r="AV320" s="15" t="s">
        <v>164</v>
      </c>
      <c r="AW320" s="15" t="s">
        <v>42</v>
      </c>
      <c r="AX320" s="15" t="s">
        <v>24</v>
      </c>
      <c r="AY320" s="201" t="s">
        <v>138</v>
      </c>
    </row>
    <row r="321" spans="2:65" s="1" customFormat="1" ht="25.5" customHeight="1">
      <c r="B321" s="40"/>
      <c r="C321" s="165" t="s">
        <v>359</v>
      </c>
      <c r="D321" s="165" t="s">
        <v>141</v>
      </c>
      <c r="E321" s="166" t="s">
        <v>360</v>
      </c>
      <c r="F321" s="167" t="s">
        <v>361</v>
      </c>
      <c r="G321" s="168" t="s">
        <v>144</v>
      </c>
      <c r="H321" s="169">
        <v>10</v>
      </c>
      <c r="I321" s="170">
        <v>250</v>
      </c>
      <c r="J321" s="171">
        <f>ROUND(I321*H321,2)</f>
        <v>2500</v>
      </c>
      <c r="K321" s="167" t="s">
        <v>145</v>
      </c>
      <c r="L321" s="40"/>
      <c r="M321" s="172" t="s">
        <v>22</v>
      </c>
      <c r="N321" s="173" t="s">
        <v>51</v>
      </c>
      <c r="P321" s="174">
        <f>O321*H321</f>
        <v>0</v>
      </c>
      <c r="Q321" s="174">
        <v>1.3950000000000001E-2</v>
      </c>
      <c r="R321" s="174">
        <f>Q321*H321</f>
        <v>0.13950000000000001</v>
      </c>
      <c r="S321" s="174">
        <v>0</v>
      </c>
      <c r="T321" s="175">
        <f>S321*H321</f>
        <v>0</v>
      </c>
      <c r="AR321" s="24" t="s">
        <v>146</v>
      </c>
      <c r="AT321" s="24" t="s">
        <v>141</v>
      </c>
      <c r="AU321" s="24" t="s">
        <v>89</v>
      </c>
      <c r="AY321" s="24" t="s">
        <v>138</v>
      </c>
      <c r="BE321" s="176">
        <f>IF(N321="základní",J321,0)</f>
        <v>0</v>
      </c>
      <c r="BF321" s="176">
        <f>IF(N321="snížená",J321,0)</f>
        <v>2500</v>
      </c>
      <c r="BG321" s="176">
        <f>IF(N321="zákl. přenesená",J321,0)</f>
        <v>0</v>
      </c>
      <c r="BH321" s="176">
        <f>IF(N321="sníž. přenesená",J321,0)</f>
        <v>0</v>
      </c>
      <c r="BI321" s="176">
        <f>IF(N321="nulová",J321,0)</f>
        <v>0</v>
      </c>
      <c r="BJ321" s="24" t="s">
        <v>89</v>
      </c>
      <c r="BK321" s="176">
        <f>ROUND(I321*H321,2)</f>
        <v>2500</v>
      </c>
      <c r="BL321" s="24" t="s">
        <v>146</v>
      </c>
      <c r="BM321" s="24" t="s">
        <v>362</v>
      </c>
    </row>
    <row r="322" spans="2:65" s="12" customFormat="1">
      <c r="B322" s="180"/>
      <c r="D322" s="177" t="s">
        <v>150</v>
      </c>
      <c r="E322" s="181" t="s">
        <v>22</v>
      </c>
      <c r="F322" s="182" t="s">
        <v>316</v>
      </c>
      <c r="H322" s="181" t="s">
        <v>22</v>
      </c>
      <c r="I322" s="183"/>
      <c r="L322" s="180"/>
      <c r="M322" s="184"/>
      <c r="T322" s="185"/>
      <c r="AT322" s="181" t="s">
        <v>150</v>
      </c>
      <c r="AU322" s="181" t="s">
        <v>89</v>
      </c>
      <c r="AV322" s="12" t="s">
        <v>24</v>
      </c>
      <c r="AW322" s="12" t="s">
        <v>42</v>
      </c>
      <c r="AX322" s="12" t="s">
        <v>79</v>
      </c>
      <c r="AY322" s="181" t="s">
        <v>138</v>
      </c>
    </row>
    <row r="323" spans="2:65" s="13" customFormat="1">
      <c r="B323" s="186"/>
      <c r="D323" s="177" t="s">
        <v>150</v>
      </c>
      <c r="E323" s="187" t="s">
        <v>22</v>
      </c>
      <c r="F323" s="188" t="s">
        <v>363</v>
      </c>
      <c r="H323" s="189">
        <v>10</v>
      </c>
      <c r="I323" s="190"/>
      <c r="L323" s="186"/>
      <c r="M323" s="191"/>
      <c r="T323" s="192"/>
      <c r="AT323" s="187" t="s">
        <v>150</v>
      </c>
      <c r="AU323" s="187" t="s">
        <v>89</v>
      </c>
      <c r="AV323" s="13" t="s">
        <v>89</v>
      </c>
      <c r="AW323" s="13" t="s">
        <v>42</v>
      </c>
      <c r="AX323" s="13" t="s">
        <v>79</v>
      </c>
      <c r="AY323" s="187" t="s">
        <v>138</v>
      </c>
    </row>
    <row r="324" spans="2:65" s="14" customFormat="1">
      <c r="B324" s="193"/>
      <c r="D324" s="177" t="s">
        <v>150</v>
      </c>
      <c r="E324" s="194" t="s">
        <v>22</v>
      </c>
      <c r="F324" s="195" t="s">
        <v>161</v>
      </c>
      <c r="H324" s="196">
        <v>10</v>
      </c>
      <c r="I324" s="197"/>
      <c r="L324" s="193"/>
      <c r="M324" s="198"/>
      <c r="T324" s="199"/>
      <c r="AT324" s="194" t="s">
        <v>150</v>
      </c>
      <c r="AU324" s="194" t="s">
        <v>89</v>
      </c>
      <c r="AV324" s="14" t="s">
        <v>162</v>
      </c>
      <c r="AW324" s="14" t="s">
        <v>42</v>
      </c>
      <c r="AX324" s="14" t="s">
        <v>79</v>
      </c>
      <c r="AY324" s="194" t="s">
        <v>138</v>
      </c>
    </row>
    <row r="325" spans="2:65" s="15" customFormat="1">
      <c r="B325" s="200"/>
      <c r="D325" s="177" t="s">
        <v>150</v>
      </c>
      <c r="E325" s="201" t="s">
        <v>22</v>
      </c>
      <c r="F325" s="202" t="s">
        <v>163</v>
      </c>
      <c r="H325" s="203">
        <v>10</v>
      </c>
      <c r="I325" s="204"/>
      <c r="L325" s="200"/>
      <c r="M325" s="205"/>
      <c r="T325" s="206"/>
      <c r="AT325" s="201" t="s">
        <v>150</v>
      </c>
      <c r="AU325" s="201" t="s">
        <v>89</v>
      </c>
      <c r="AV325" s="15" t="s">
        <v>164</v>
      </c>
      <c r="AW325" s="15" t="s">
        <v>42</v>
      </c>
      <c r="AX325" s="15" t="s">
        <v>24</v>
      </c>
      <c r="AY325" s="201" t="s">
        <v>138</v>
      </c>
    </row>
    <row r="326" spans="2:65" s="1" customFormat="1" ht="16.5" customHeight="1">
      <c r="B326" s="40"/>
      <c r="C326" s="165" t="s">
        <v>364</v>
      </c>
      <c r="D326" s="165" t="s">
        <v>141</v>
      </c>
      <c r="E326" s="166" t="s">
        <v>365</v>
      </c>
      <c r="F326" s="167" t="s">
        <v>366</v>
      </c>
      <c r="G326" s="168" t="s">
        <v>279</v>
      </c>
      <c r="H326" s="169">
        <v>0.22</v>
      </c>
      <c r="I326" s="170">
        <v>890</v>
      </c>
      <c r="J326" s="171">
        <f>ROUND(I326*H326,2)</f>
        <v>195.8</v>
      </c>
      <c r="K326" s="167" t="s">
        <v>145</v>
      </c>
      <c r="L326" s="40"/>
      <c r="M326" s="172" t="s">
        <v>22</v>
      </c>
      <c r="N326" s="173" t="s">
        <v>51</v>
      </c>
      <c r="P326" s="174">
        <f>O326*H326</f>
        <v>0</v>
      </c>
      <c r="Q326" s="174">
        <v>2.81E-3</v>
      </c>
      <c r="R326" s="174">
        <f>Q326*H326</f>
        <v>6.1819999999999996E-4</v>
      </c>
      <c r="S326" s="174">
        <v>0</v>
      </c>
      <c r="T326" s="175">
        <f>S326*H326</f>
        <v>0</v>
      </c>
      <c r="AR326" s="24" t="s">
        <v>146</v>
      </c>
      <c r="AT326" s="24" t="s">
        <v>141</v>
      </c>
      <c r="AU326" s="24" t="s">
        <v>89</v>
      </c>
      <c r="AY326" s="24" t="s">
        <v>138</v>
      </c>
      <c r="BE326" s="176">
        <f>IF(N326="základní",J326,0)</f>
        <v>0</v>
      </c>
      <c r="BF326" s="176">
        <f>IF(N326="snížená",J326,0)</f>
        <v>195.8</v>
      </c>
      <c r="BG326" s="176">
        <f>IF(N326="zákl. přenesená",J326,0)</f>
        <v>0</v>
      </c>
      <c r="BH326" s="176">
        <f>IF(N326="sníž. přenesená",J326,0)</f>
        <v>0</v>
      </c>
      <c r="BI326" s="176">
        <f>IF(N326="nulová",J326,0)</f>
        <v>0</v>
      </c>
      <c r="BJ326" s="24" t="s">
        <v>89</v>
      </c>
      <c r="BK326" s="176">
        <f>ROUND(I326*H326,2)</f>
        <v>195.8</v>
      </c>
      <c r="BL326" s="24" t="s">
        <v>146</v>
      </c>
      <c r="BM326" s="24" t="s">
        <v>367</v>
      </c>
    </row>
    <row r="327" spans="2:65" s="1" customFormat="1" ht="47.5">
      <c r="B327" s="40"/>
      <c r="D327" s="177" t="s">
        <v>148</v>
      </c>
      <c r="F327" s="178" t="s">
        <v>368</v>
      </c>
      <c r="I327" s="106"/>
      <c r="L327" s="40"/>
      <c r="M327" s="179"/>
      <c r="T327" s="65"/>
      <c r="AT327" s="24" t="s">
        <v>148</v>
      </c>
      <c r="AU327" s="24" t="s">
        <v>89</v>
      </c>
    </row>
    <row r="328" spans="2:65" s="12" customFormat="1">
      <c r="B328" s="180"/>
      <c r="D328" s="177" t="s">
        <v>150</v>
      </c>
      <c r="E328" s="181" t="s">
        <v>22</v>
      </c>
      <c r="F328" s="182" t="s">
        <v>316</v>
      </c>
      <c r="H328" s="181" t="s">
        <v>22</v>
      </c>
      <c r="I328" s="183"/>
      <c r="L328" s="180"/>
      <c r="M328" s="184"/>
      <c r="T328" s="185"/>
      <c r="AT328" s="181" t="s">
        <v>150</v>
      </c>
      <c r="AU328" s="181" t="s">
        <v>89</v>
      </c>
      <c r="AV328" s="12" t="s">
        <v>24</v>
      </c>
      <c r="AW328" s="12" t="s">
        <v>42</v>
      </c>
      <c r="AX328" s="12" t="s">
        <v>79</v>
      </c>
      <c r="AY328" s="181" t="s">
        <v>138</v>
      </c>
    </row>
    <row r="329" spans="2:65" s="13" customFormat="1">
      <c r="B329" s="186"/>
      <c r="D329" s="177" t="s">
        <v>150</v>
      </c>
      <c r="E329" s="187" t="s">
        <v>22</v>
      </c>
      <c r="F329" s="188" t="s">
        <v>369</v>
      </c>
      <c r="H329" s="189">
        <v>0.22</v>
      </c>
      <c r="I329" s="190"/>
      <c r="L329" s="186"/>
      <c r="M329" s="191"/>
      <c r="T329" s="192"/>
      <c r="AT329" s="187" t="s">
        <v>150</v>
      </c>
      <c r="AU329" s="187" t="s">
        <v>89</v>
      </c>
      <c r="AV329" s="13" t="s">
        <v>89</v>
      </c>
      <c r="AW329" s="13" t="s">
        <v>42</v>
      </c>
      <c r="AX329" s="13" t="s">
        <v>79</v>
      </c>
      <c r="AY329" s="187" t="s">
        <v>138</v>
      </c>
    </row>
    <row r="330" spans="2:65" s="14" customFormat="1">
      <c r="B330" s="193"/>
      <c r="D330" s="177" t="s">
        <v>150</v>
      </c>
      <c r="E330" s="194" t="s">
        <v>22</v>
      </c>
      <c r="F330" s="195" t="s">
        <v>161</v>
      </c>
      <c r="H330" s="196">
        <v>0.22</v>
      </c>
      <c r="I330" s="197"/>
      <c r="L330" s="193"/>
      <c r="M330" s="198"/>
      <c r="T330" s="199"/>
      <c r="AT330" s="194" t="s">
        <v>150</v>
      </c>
      <c r="AU330" s="194" t="s">
        <v>89</v>
      </c>
      <c r="AV330" s="14" t="s">
        <v>162</v>
      </c>
      <c r="AW330" s="14" t="s">
        <v>42</v>
      </c>
      <c r="AX330" s="14" t="s">
        <v>79</v>
      </c>
      <c r="AY330" s="194" t="s">
        <v>138</v>
      </c>
    </row>
    <row r="331" spans="2:65" s="15" customFormat="1">
      <c r="B331" s="200"/>
      <c r="D331" s="177" t="s">
        <v>150</v>
      </c>
      <c r="E331" s="201" t="s">
        <v>22</v>
      </c>
      <c r="F331" s="202" t="s">
        <v>163</v>
      </c>
      <c r="H331" s="203">
        <v>0.22</v>
      </c>
      <c r="I331" s="204"/>
      <c r="L331" s="200"/>
      <c r="M331" s="205"/>
      <c r="T331" s="206"/>
      <c r="AT331" s="201" t="s">
        <v>150</v>
      </c>
      <c r="AU331" s="201" t="s">
        <v>89</v>
      </c>
      <c r="AV331" s="15" t="s">
        <v>164</v>
      </c>
      <c r="AW331" s="15" t="s">
        <v>42</v>
      </c>
      <c r="AX331" s="15" t="s">
        <v>24</v>
      </c>
      <c r="AY331" s="201" t="s">
        <v>138</v>
      </c>
    </row>
    <row r="332" spans="2:65" s="1" customFormat="1" ht="38.25" customHeight="1">
      <c r="B332" s="40"/>
      <c r="C332" s="165" t="s">
        <v>370</v>
      </c>
      <c r="D332" s="165" t="s">
        <v>141</v>
      </c>
      <c r="E332" s="166" t="s">
        <v>371</v>
      </c>
      <c r="F332" s="167" t="s">
        <v>372</v>
      </c>
      <c r="G332" s="168" t="s">
        <v>307</v>
      </c>
      <c r="H332" s="169">
        <v>3.8690000000000002</v>
      </c>
      <c r="I332" s="170">
        <v>789</v>
      </c>
      <c r="J332" s="171">
        <f>ROUND(I332*H332,2)</f>
        <v>3052.64</v>
      </c>
      <c r="K332" s="167" t="s">
        <v>145</v>
      </c>
      <c r="L332" s="40"/>
      <c r="M332" s="172" t="s">
        <v>22</v>
      </c>
      <c r="N332" s="173" t="s">
        <v>51</v>
      </c>
      <c r="P332" s="174">
        <f>O332*H332</f>
        <v>0</v>
      </c>
      <c r="Q332" s="174">
        <v>0</v>
      </c>
      <c r="R332" s="174">
        <f>Q332*H332</f>
        <v>0</v>
      </c>
      <c r="S332" s="174">
        <v>0</v>
      </c>
      <c r="T332" s="175">
        <f>S332*H332</f>
        <v>0</v>
      </c>
      <c r="AR332" s="24" t="s">
        <v>146</v>
      </c>
      <c r="AT332" s="24" t="s">
        <v>141</v>
      </c>
      <c r="AU332" s="24" t="s">
        <v>89</v>
      </c>
      <c r="AY332" s="24" t="s">
        <v>138</v>
      </c>
      <c r="BE332" s="176">
        <f>IF(N332="základní",J332,0)</f>
        <v>0</v>
      </c>
      <c r="BF332" s="176">
        <f>IF(N332="snížená",J332,0)</f>
        <v>3052.64</v>
      </c>
      <c r="BG332" s="176">
        <f>IF(N332="zákl. přenesená",J332,0)</f>
        <v>0</v>
      </c>
      <c r="BH332" s="176">
        <f>IF(N332="sníž. přenesená",J332,0)</f>
        <v>0</v>
      </c>
      <c r="BI332" s="176">
        <f>IF(N332="nulová",J332,0)</f>
        <v>0</v>
      </c>
      <c r="BJ332" s="24" t="s">
        <v>89</v>
      </c>
      <c r="BK332" s="176">
        <f>ROUND(I332*H332,2)</f>
        <v>3052.64</v>
      </c>
      <c r="BL332" s="24" t="s">
        <v>146</v>
      </c>
      <c r="BM332" s="24" t="s">
        <v>373</v>
      </c>
    </row>
    <row r="333" spans="2:65" s="1" customFormat="1" ht="85.5">
      <c r="B333" s="40"/>
      <c r="D333" s="177" t="s">
        <v>148</v>
      </c>
      <c r="F333" s="178" t="s">
        <v>209</v>
      </c>
      <c r="I333" s="106"/>
      <c r="L333" s="40"/>
      <c r="M333" s="179"/>
      <c r="T333" s="65"/>
      <c r="AT333" s="24" t="s">
        <v>148</v>
      </c>
      <c r="AU333" s="24" t="s">
        <v>89</v>
      </c>
    </row>
    <row r="334" spans="2:65" s="1" customFormat="1" ht="38.25" customHeight="1">
      <c r="B334" s="40"/>
      <c r="C334" s="165" t="s">
        <v>374</v>
      </c>
      <c r="D334" s="165" t="s">
        <v>141</v>
      </c>
      <c r="E334" s="166" t="s">
        <v>375</v>
      </c>
      <c r="F334" s="167" t="s">
        <v>376</v>
      </c>
      <c r="G334" s="168" t="s">
        <v>307</v>
      </c>
      <c r="H334" s="169">
        <v>3.8690000000000002</v>
      </c>
      <c r="I334" s="170">
        <v>250</v>
      </c>
      <c r="J334" s="171">
        <f>ROUND(I334*H334,2)</f>
        <v>967.25</v>
      </c>
      <c r="K334" s="167" t="s">
        <v>145</v>
      </c>
      <c r="L334" s="40"/>
      <c r="M334" s="172" t="s">
        <v>22</v>
      </c>
      <c r="N334" s="173" t="s">
        <v>51</v>
      </c>
      <c r="P334" s="174">
        <f>O334*H334</f>
        <v>0</v>
      </c>
      <c r="Q334" s="174">
        <v>0</v>
      </c>
      <c r="R334" s="174">
        <f>Q334*H334</f>
        <v>0</v>
      </c>
      <c r="S334" s="174">
        <v>0</v>
      </c>
      <c r="T334" s="175">
        <f>S334*H334</f>
        <v>0</v>
      </c>
      <c r="AR334" s="24" t="s">
        <v>146</v>
      </c>
      <c r="AT334" s="24" t="s">
        <v>141</v>
      </c>
      <c r="AU334" s="24" t="s">
        <v>89</v>
      </c>
      <c r="AY334" s="24" t="s">
        <v>138</v>
      </c>
      <c r="BE334" s="176">
        <f>IF(N334="základní",J334,0)</f>
        <v>0</v>
      </c>
      <c r="BF334" s="176">
        <f>IF(N334="snížená",J334,0)</f>
        <v>967.25</v>
      </c>
      <c r="BG334" s="176">
        <f>IF(N334="zákl. přenesená",J334,0)</f>
        <v>0</v>
      </c>
      <c r="BH334" s="176">
        <f>IF(N334="sníž. přenesená",J334,0)</f>
        <v>0</v>
      </c>
      <c r="BI334" s="176">
        <f>IF(N334="nulová",J334,0)</f>
        <v>0</v>
      </c>
      <c r="BJ334" s="24" t="s">
        <v>89</v>
      </c>
      <c r="BK334" s="176">
        <f>ROUND(I334*H334,2)</f>
        <v>967.25</v>
      </c>
      <c r="BL334" s="24" t="s">
        <v>146</v>
      </c>
      <c r="BM334" s="24" t="s">
        <v>377</v>
      </c>
    </row>
    <row r="335" spans="2:65" s="1" customFormat="1" ht="85.5">
      <c r="B335" s="40"/>
      <c r="D335" s="177" t="s">
        <v>148</v>
      </c>
      <c r="F335" s="178" t="s">
        <v>209</v>
      </c>
      <c r="I335" s="106"/>
      <c r="L335" s="40"/>
      <c r="M335" s="179"/>
      <c r="T335" s="65"/>
      <c r="AT335" s="24" t="s">
        <v>148</v>
      </c>
      <c r="AU335" s="24" t="s">
        <v>89</v>
      </c>
    </row>
    <row r="336" spans="2:65" s="11" customFormat="1" ht="29.9" customHeight="1">
      <c r="B336" s="153"/>
      <c r="D336" s="154" t="s">
        <v>78</v>
      </c>
      <c r="E336" s="163" t="s">
        <v>378</v>
      </c>
      <c r="F336" s="163" t="s">
        <v>379</v>
      </c>
      <c r="I336" s="156"/>
      <c r="J336" s="164">
        <f>BK336</f>
        <v>68623.399999999994</v>
      </c>
      <c r="L336" s="153"/>
      <c r="M336" s="158"/>
      <c r="P336" s="159">
        <f>SUM(P337:P397)</f>
        <v>0</v>
      </c>
      <c r="R336" s="159">
        <f>SUM(R337:R397)</f>
        <v>0.23273700000000003</v>
      </c>
      <c r="T336" s="160">
        <f>SUM(T337:T397)</f>
        <v>0</v>
      </c>
      <c r="AR336" s="154" t="s">
        <v>89</v>
      </c>
      <c r="AT336" s="161" t="s">
        <v>78</v>
      </c>
      <c r="AU336" s="161" t="s">
        <v>24</v>
      </c>
      <c r="AY336" s="154" t="s">
        <v>138</v>
      </c>
      <c r="BK336" s="162">
        <f>SUM(BK337:BK397)</f>
        <v>68623.399999999994</v>
      </c>
    </row>
    <row r="337" spans="2:65" s="1" customFormat="1" ht="25.5" customHeight="1">
      <c r="B337" s="40"/>
      <c r="C337" s="165" t="s">
        <v>380</v>
      </c>
      <c r="D337" s="165" t="s">
        <v>141</v>
      </c>
      <c r="E337" s="166" t="s">
        <v>381</v>
      </c>
      <c r="F337" s="167" t="s">
        <v>382</v>
      </c>
      <c r="G337" s="168" t="s">
        <v>144</v>
      </c>
      <c r="H337" s="169">
        <v>3.15</v>
      </c>
      <c r="I337" s="170">
        <v>1290</v>
      </c>
      <c r="J337" s="171">
        <f>ROUND(I337*H337,2)</f>
        <v>4063.5</v>
      </c>
      <c r="K337" s="167" t="s">
        <v>145</v>
      </c>
      <c r="L337" s="40"/>
      <c r="M337" s="172" t="s">
        <v>22</v>
      </c>
      <c r="N337" s="173" t="s">
        <v>51</v>
      </c>
      <c r="P337" s="174">
        <f>O337*H337</f>
        <v>0</v>
      </c>
      <c r="Q337" s="174">
        <v>0</v>
      </c>
      <c r="R337" s="174">
        <f>Q337*H337</f>
        <v>0</v>
      </c>
      <c r="S337" s="174">
        <v>0</v>
      </c>
      <c r="T337" s="175">
        <f>S337*H337</f>
        <v>0</v>
      </c>
      <c r="AR337" s="24" t="s">
        <v>146</v>
      </c>
      <c r="AT337" s="24" t="s">
        <v>141</v>
      </c>
      <c r="AU337" s="24" t="s">
        <v>89</v>
      </c>
      <c r="AY337" s="24" t="s">
        <v>138</v>
      </c>
      <c r="BE337" s="176">
        <f>IF(N337="základní",J337,0)</f>
        <v>0</v>
      </c>
      <c r="BF337" s="176">
        <f>IF(N337="snížená",J337,0)</f>
        <v>4063.5</v>
      </c>
      <c r="BG337" s="176">
        <f>IF(N337="zákl. přenesená",J337,0)</f>
        <v>0</v>
      </c>
      <c r="BH337" s="176">
        <f>IF(N337="sníž. přenesená",J337,0)</f>
        <v>0</v>
      </c>
      <c r="BI337" s="176">
        <f>IF(N337="nulová",J337,0)</f>
        <v>0</v>
      </c>
      <c r="BJ337" s="24" t="s">
        <v>89</v>
      </c>
      <c r="BK337" s="176">
        <f>ROUND(I337*H337,2)</f>
        <v>4063.5</v>
      </c>
      <c r="BL337" s="24" t="s">
        <v>146</v>
      </c>
      <c r="BM337" s="24" t="s">
        <v>383</v>
      </c>
    </row>
    <row r="338" spans="2:65" s="12" customFormat="1">
      <c r="B338" s="180"/>
      <c r="D338" s="177" t="s">
        <v>150</v>
      </c>
      <c r="E338" s="181" t="s">
        <v>22</v>
      </c>
      <c r="F338" s="182" t="s">
        <v>151</v>
      </c>
      <c r="H338" s="181" t="s">
        <v>22</v>
      </c>
      <c r="I338" s="183"/>
      <c r="L338" s="180"/>
      <c r="M338" s="184"/>
      <c r="T338" s="185"/>
      <c r="AT338" s="181" t="s">
        <v>150</v>
      </c>
      <c r="AU338" s="181" t="s">
        <v>89</v>
      </c>
      <c r="AV338" s="12" t="s">
        <v>24</v>
      </c>
      <c r="AW338" s="12" t="s">
        <v>42</v>
      </c>
      <c r="AX338" s="12" t="s">
        <v>79</v>
      </c>
      <c r="AY338" s="181" t="s">
        <v>138</v>
      </c>
    </row>
    <row r="339" spans="2:65" s="13" customFormat="1">
      <c r="B339" s="186"/>
      <c r="D339" s="177" t="s">
        <v>150</v>
      </c>
      <c r="E339" s="187" t="s">
        <v>22</v>
      </c>
      <c r="F339" s="188" t="s">
        <v>384</v>
      </c>
      <c r="H339" s="189">
        <v>3.15</v>
      </c>
      <c r="I339" s="190"/>
      <c r="L339" s="186"/>
      <c r="M339" s="191"/>
      <c r="T339" s="192"/>
      <c r="AT339" s="187" t="s">
        <v>150</v>
      </c>
      <c r="AU339" s="187" t="s">
        <v>89</v>
      </c>
      <c r="AV339" s="13" t="s">
        <v>89</v>
      </c>
      <c r="AW339" s="13" t="s">
        <v>42</v>
      </c>
      <c r="AX339" s="13" t="s">
        <v>79</v>
      </c>
      <c r="AY339" s="187" t="s">
        <v>138</v>
      </c>
    </row>
    <row r="340" spans="2:65" s="14" customFormat="1">
      <c r="B340" s="193"/>
      <c r="D340" s="177" t="s">
        <v>150</v>
      </c>
      <c r="E340" s="194" t="s">
        <v>22</v>
      </c>
      <c r="F340" s="195" t="s">
        <v>161</v>
      </c>
      <c r="H340" s="196">
        <v>3.15</v>
      </c>
      <c r="I340" s="197"/>
      <c r="L340" s="193"/>
      <c r="M340" s="198"/>
      <c r="T340" s="199"/>
      <c r="AT340" s="194" t="s">
        <v>150</v>
      </c>
      <c r="AU340" s="194" t="s">
        <v>89</v>
      </c>
      <c r="AV340" s="14" t="s">
        <v>162</v>
      </c>
      <c r="AW340" s="14" t="s">
        <v>42</v>
      </c>
      <c r="AX340" s="14" t="s">
        <v>24</v>
      </c>
      <c r="AY340" s="194" t="s">
        <v>138</v>
      </c>
    </row>
    <row r="341" spans="2:65" s="1" customFormat="1" ht="25.5" customHeight="1">
      <c r="B341" s="40"/>
      <c r="C341" s="207" t="s">
        <v>385</v>
      </c>
      <c r="D341" s="207" t="s">
        <v>165</v>
      </c>
      <c r="E341" s="208" t="s">
        <v>386</v>
      </c>
      <c r="F341" s="209" t="s">
        <v>387</v>
      </c>
      <c r="G341" s="210" t="s">
        <v>144</v>
      </c>
      <c r="H341" s="211">
        <v>3.3079999999999998</v>
      </c>
      <c r="I341" s="212">
        <v>650</v>
      </c>
      <c r="J341" s="213">
        <f>ROUND(I341*H341,2)</f>
        <v>2150.1999999999998</v>
      </c>
      <c r="K341" s="209" t="s">
        <v>22</v>
      </c>
      <c r="L341" s="214"/>
      <c r="M341" s="215" t="s">
        <v>22</v>
      </c>
      <c r="N341" s="216" t="s">
        <v>51</v>
      </c>
      <c r="P341" s="174">
        <f>O341*H341</f>
        <v>0</v>
      </c>
      <c r="Q341" s="174">
        <v>4.0000000000000001E-3</v>
      </c>
      <c r="R341" s="174">
        <f>Q341*H341</f>
        <v>1.3231999999999999E-2</v>
      </c>
      <c r="S341" s="174">
        <v>0</v>
      </c>
      <c r="T341" s="175">
        <f>S341*H341</f>
        <v>0</v>
      </c>
      <c r="AR341" s="24" t="s">
        <v>168</v>
      </c>
      <c r="AT341" s="24" t="s">
        <v>165</v>
      </c>
      <c r="AU341" s="24" t="s">
        <v>89</v>
      </c>
      <c r="AY341" s="24" t="s">
        <v>138</v>
      </c>
      <c r="BE341" s="176">
        <f>IF(N341="základní",J341,0)</f>
        <v>0</v>
      </c>
      <c r="BF341" s="176">
        <f>IF(N341="snížená",J341,0)</f>
        <v>2150.1999999999998</v>
      </c>
      <c r="BG341" s="176">
        <f>IF(N341="zákl. přenesená",J341,0)</f>
        <v>0</v>
      </c>
      <c r="BH341" s="176">
        <f>IF(N341="sníž. přenesená",J341,0)</f>
        <v>0</v>
      </c>
      <c r="BI341" s="176">
        <f>IF(N341="nulová",J341,0)</f>
        <v>0</v>
      </c>
      <c r="BJ341" s="24" t="s">
        <v>89</v>
      </c>
      <c r="BK341" s="176">
        <f>ROUND(I341*H341,2)</f>
        <v>2150.1999999999998</v>
      </c>
      <c r="BL341" s="24" t="s">
        <v>146</v>
      </c>
      <c r="BM341" s="24" t="s">
        <v>388</v>
      </c>
    </row>
    <row r="342" spans="2:65" s="1" customFormat="1" ht="28.5">
      <c r="B342" s="40"/>
      <c r="D342" s="177" t="s">
        <v>170</v>
      </c>
      <c r="F342" s="178" t="s">
        <v>389</v>
      </c>
      <c r="I342" s="106"/>
      <c r="L342" s="40"/>
      <c r="M342" s="179"/>
      <c r="T342" s="65"/>
      <c r="AT342" s="24" t="s">
        <v>170</v>
      </c>
      <c r="AU342" s="24" t="s">
        <v>89</v>
      </c>
    </row>
    <row r="343" spans="2:65" s="12" customFormat="1">
      <c r="B343" s="180"/>
      <c r="D343" s="177" t="s">
        <v>150</v>
      </c>
      <c r="E343" s="181" t="s">
        <v>22</v>
      </c>
      <c r="F343" s="182" t="s">
        <v>151</v>
      </c>
      <c r="H343" s="181" t="s">
        <v>22</v>
      </c>
      <c r="I343" s="183"/>
      <c r="L343" s="180"/>
      <c r="M343" s="184"/>
      <c r="T343" s="185"/>
      <c r="AT343" s="181" t="s">
        <v>150</v>
      </c>
      <c r="AU343" s="181" t="s">
        <v>89</v>
      </c>
      <c r="AV343" s="12" t="s">
        <v>24</v>
      </c>
      <c r="AW343" s="12" t="s">
        <v>42</v>
      </c>
      <c r="AX343" s="12" t="s">
        <v>79</v>
      </c>
      <c r="AY343" s="181" t="s">
        <v>138</v>
      </c>
    </row>
    <row r="344" spans="2:65" s="13" customFormat="1">
      <c r="B344" s="186"/>
      <c r="D344" s="177" t="s">
        <v>150</v>
      </c>
      <c r="E344" s="187" t="s">
        <v>22</v>
      </c>
      <c r="F344" s="188" t="s">
        <v>384</v>
      </c>
      <c r="H344" s="189">
        <v>3.15</v>
      </c>
      <c r="I344" s="190"/>
      <c r="L344" s="186"/>
      <c r="M344" s="191"/>
      <c r="T344" s="192"/>
      <c r="AT344" s="187" t="s">
        <v>150</v>
      </c>
      <c r="AU344" s="187" t="s">
        <v>89</v>
      </c>
      <c r="AV344" s="13" t="s">
        <v>89</v>
      </c>
      <c r="AW344" s="13" t="s">
        <v>42</v>
      </c>
      <c r="AX344" s="13" t="s">
        <v>79</v>
      </c>
      <c r="AY344" s="187" t="s">
        <v>138</v>
      </c>
    </row>
    <row r="345" spans="2:65" s="14" customFormat="1">
      <c r="B345" s="193"/>
      <c r="D345" s="177" t="s">
        <v>150</v>
      </c>
      <c r="E345" s="194" t="s">
        <v>22</v>
      </c>
      <c r="F345" s="195" t="s">
        <v>161</v>
      </c>
      <c r="H345" s="196">
        <v>3.15</v>
      </c>
      <c r="I345" s="197"/>
      <c r="L345" s="193"/>
      <c r="M345" s="198"/>
      <c r="T345" s="199"/>
      <c r="AT345" s="194" t="s">
        <v>150</v>
      </c>
      <c r="AU345" s="194" t="s">
        <v>89</v>
      </c>
      <c r="AV345" s="14" t="s">
        <v>162</v>
      </c>
      <c r="AW345" s="14" t="s">
        <v>42</v>
      </c>
      <c r="AX345" s="14" t="s">
        <v>24</v>
      </c>
      <c r="AY345" s="194" t="s">
        <v>138</v>
      </c>
    </row>
    <row r="346" spans="2:65" s="13" customFormat="1">
      <c r="B346" s="186"/>
      <c r="D346" s="177" t="s">
        <v>150</v>
      </c>
      <c r="F346" s="188" t="s">
        <v>390</v>
      </c>
      <c r="H346" s="189">
        <v>3.3079999999999998</v>
      </c>
      <c r="I346" s="190"/>
      <c r="L346" s="186"/>
      <c r="M346" s="191"/>
      <c r="T346" s="192"/>
      <c r="AT346" s="187" t="s">
        <v>150</v>
      </c>
      <c r="AU346" s="187" t="s">
        <v>89</v>
      </c>
      <c r="AV346" s="13" t="s">
        <v>89</v>
      </c>
      <c r="AW346" s="13" t="s">
        <v>6</v>
      </c>
      <c r="AX346" s="13" t="s">
        <v>24</v>
      </c>
      <c r="AY346" s="187" t="s">
        <v>138</v>
      </c>
    </row>
    <row r="347" spans="2:65" s="1" customFormat="1" ht="25.5" customHeight="1">
      <c r="B347" s="40"/>
      <c r="C347" s="165" t="s">
        <v>391</v>
      </c>
      <c r="D347" s="165" t="s">
        <v>141</v>
      </c>
      <c r="E347" s="166" t="s">
        <v>392</v>
      </c>
      <c r="F347" s="167" t="s">
        <v>393</v>
      </c>
      <c r="G347" s="168" t="s">
        <v>314</v>
      </c>
      <c r="H347" s="169">
        <v>24</v>
      </c>
      <c r="I347" s="170">
        <v>440</v>
      </c>
      <c r="J347" s="171">
        <f>ROUND(I347*H347,2)</f>
        <v>10560</v>
      </c>
      <c r="K347" s="167" t="s">
        <v>145</v>
      </c>
      <c r="L347" s="40"/>
      <c r="M347" s="172" t="s">
        <v>22</v>
      </c>
      <c r="N347" s="173" t="s">
        <v>51</v>
      </c>
      <c r="P347" s="174">
        <f>O347*H347</f>
        <v>0</v>
      </c>
      <c r="Q347" s="174">
        <v>1.9400000000000001E-3</v>
      </c>
      <c r="R347" s="174">
        <f>Q347*H347</f>
        <v>4.6560000000000004E-2</v>
      </c>
      <c r="S347" s="174">
        <v>0</v>
      </c>
      <c r="T347" s="175">
        <f>S347*H347</f>
        <v>0</v>
      </c>
      <c r="AR347" s="24" t="s">
        <v>146</v>
      </c>
      <c r="AT347" s="24" t="s">
        <v>141</v>
      </c>
      <c r="AU347" s="24" t="s">
        <v>89</v>
      </c>
      <c r="AY347" s="24" t="s">
        <v>138</v>
      </c>
      <c r="BE347" s="176">
        <f>IF(N347="základní",J347,0)</f>
        <v>0</v>
      </c>
      <c r="BF347" s="176">
        <f>IF(N347="snížená",J347,0)</f>
        <v>10560</v>
      </c>
      <c r="BG347" s="176">
        <f>IF(N347="zákl. přenesená",J347,0)</f>
        <v>0</v>
      </c>
      <c r="BH347" s="176">
        <f>IF(N347="sníž. přenesená",J347,0)</f>
        <v>0</v>
      </c>
      <c r="BI347" s="176">
        <f>IF(N347="nulová",J347,0)</f>
        <v>0</v>
      </c>
      <c r="BJ347" s="24" t="s">
        <v>89</v>
      </c>
      <c r="BK347" s="176">
        <f>ROUND(I347*H347,2)</f>
        <v>10560</v>
      </c>
      <c r="BL347" s="24" t="s">
        <v>146</v>
      </c>
      <c r="BM347" s="24" t="s">
        <v>394</v>
      </c>
    </row>
    <row r="348" spans="2:65" s="1" customFormat="1" ht="38">
      <c r="B348" s="40"/>
      <c r="D348" s="177" t="s">
        <v>148</v>
      </c>
      <c r="F348" s="178" t="s">
        <v>395</v>
      </c>
      <c r="I348" s="106"/>
      <c r="L348" s="40"/>
      <c r="M348" s="179"/>
      <c r="T348" s="65"/>
      <c r="AT348" s="24" t="s">
        <v>148</v>
      </c>
      <c r="AU348" s="24" t="s">
        <v>89</v>
      </c>
    </row>
    <row r="349" spans="2:65" s="12" customFormat="1">
      <c r="B349" s="180"/>
      <c r="D349" s="177" t="s">
        <v>150</v>
      </c>
      <c r="E349" s="181" t="s">
        <v>22</v>
      </c>
      <c r="F349" s="182" t="s">
        <v>151</v>
      </c>
      <c r="H349" s="181" t="s">
        <v>22</v>
      </c>
      <c r="I349" s="183"/>
      <c r="L349" s="180"/>
      <c r="M349" s="184"/>
      <c r="T349" s="185"/>
      <c r="AT349" s="181" t="s">
        <v>150</v>
      </c>
      <c r="AU349" s="181" t="s">
        <v>89</v>
      </c>
      <c r="AV349" s="12" t="s">
        <v>24</v>
      </c>
      <c r="AW349" s="12" t="s">
        <v>42</v>
      </c>
      <c r="AX349" s="12" t="s">
        <v>79</v>
      </c>
      <c r="AY349" s="181" t="s">
        <v>138</v>
      </c>
    </row>
    <row r="350" spans="2:65" s="13" customFormat="1">
      <c r="B350" s="186"/>
      <c r="D350" s="177" t="s">
        <v>150</v>
      </c>
      <c r="E350" s="187" t="s">
        <v>22</v>
      </c>
      <c r="F350" s="188" t="s">
        <v>396</v>
      </c>
      <c r="H350" s="189">
        <v>24</v>
      </c>
      <c r="I350" s="190"/>
      <c r="L350" s="186"/>
      <c r="M350" s="191"/>
      <c r="T350" s="192"/>
      <c r="AT350" s="187" t="s">
        <v>150</v>
      </c>
      <c r="AU350" s="187" t="s">
        <v>89</v>
      </c>
      <c r="AV350" s="13" t="s">
        <v>89</v>
      </c>
      <c r="AW350" s="13" t="s">
        <v>42</v>
      </c>
      <c r="AX350" s="13" t="s">
        <v>79</v>
      </c>
      <c r="AY350" s="187" t="s">
        <v>138</v>
      </c>
    </row>
    <row r="351" spans="2:65" s="14" customFormat="1">
      <c r="B351" s="193"/>
      <c r="D351" s="177" t="s">
        <v>150</v>
      </c>
      <c r="E351" s="194" t="s">
        <v>22</v>
      </c>
      <c r="F351" s="195" t="s">
        <v>161</v>
      </c>
      <c r="H351" s="196">
        <v>24</v>
      </c>
      <c r="I351" s="197"/>
      <c r="L351" s="193"/>
      <c r="M351" s="198"/>
      <c r="T351" s="199"/>
      <c r="AT351" s="194" t="s">
        <v>150</v>
      </c>
      <c r="AU351" s="194" t="s">
        <v>89</v>
      </c>
      <c r="AV351" s="14" t="s">
        <v>162</v>
      </c>
      <c r="AW351" s="14" t="s">
        <v>42</v>
      </c>
      <c r="AX351" s="14" t="s">
        <v>79</v>
      </c>
      <c r="AY351" s="194" t="s">
        <v>138</v>
      </c>
    </row>
    <row r="352" spans="2:65" s="15" customFormat="1">
      <c r="B352" s="200"/>
      <c r="D352" s="177" t="s">
        <v>150</v>
      </c>
      <c r="E352" s="201" t="s">
        <v>22</v>
      </c>
      <c r="F352" s="202" t="s">
        <v>163</v>
      </c>
      <c r="H352" s="203">
        <v>24</v>
      </c>
      <c r="I352" s="204"/>
      <c r="L352" s="200"/>
      <c r="M352" s="205"/>
      <c r="T352" s="206"/>
      <c r="AT352" s="201" t="s">
        <v>150</v>
      </c>
      <c r="AU352" s="201" t="s">
        <v>89</v>
      </c>
      <c r="AV352" s="15" t="s">
        <v>164</v>
      </c>
      <c r="AW352" s="15" t="s">
        <v>42</v>
      </c>
      <c r="AX352" s="15" t="s">
        <v>24</v>
      </c>
      <c r="AY352" s="201" t="s">
        <v>138</v>
      </c>
    </row>
    <row r="353" spans="2:65" s="1" customFormat="1" ht="25.5" customHeight="1">
      <c r="B353" s="40"/>
      <c r="C353" s="165" t="s">
        <v>397</v>
      </c>
      <c r="D353" s="165" t="s">
        <v>141</v>
      </c>
      <c r="E353" s="166" t="s">
        <v>398</v>
      </c>
      <c r="F353" s="167" t="s">
        <v>399</v>
      </c>
      <c r="G353" s="168" t="s">
        <v>314</v>
      </c>
      <c r="H353" s="169">
        <v>21</v>
      </c>
      <c r="I353" s="170">
        <v>350</v>
      </c>
      <c r="J353" s="171">
        <f>ROUND(I353*H353,2)</f>
        <v>7350</v>
      </c>
      <c r="K353" s="167" t="s">
        <v>145</v>
      </c>
      <c r="L353" s="40"/>
      <c r="M353" s="172" t="s">
        <v>22</v>
      </c>
      <c r="N353" s="173" t="s">
        <v>51</v>
      </c>
      <c r="P353" s="174">
        <f>O353*H353</f>
        <v>0</v>
      </c>
      <c r="Q353" s="174">
        <v>1.2800000000000001E-3</v>
      </c>
      <c r="R353" s="174">
        <f>Q353*H353</f>
        <v>2.6880000000000001E-2</v>
      </c>
      <c r="S353" s="174">
        <v>0</v>
      </c>
      <c r="T353" s="175">
        <f>S353*H353</f>
        <v>0</v>
      </c>
      <c r="AR353" s="24" t="s">
        <v>146</v>
      </c>
      <c r="AT353" s="24" t="s">
        <v>141</v>
      </c>
      <c r="AU353" s="24" t="s">
        <v>89</v>
      </c>
      <c r="AY353" s="24" t="s">
        <v>138</v>
      </c>
      <c r="BE353" s="176">
        <f>IF(N353="základní",J353,0)</f>
        <v>0</v>
      </c>
      <c r="BF353" s="176">
        <f>IF(N353="snížená",J353,0)</f>
        <v>7350</v>
      </c>
      <c r="BG353" s="176">
        <f>IF(N353="zákl. přenesená",J353,0)</f>
        <v>0</v>
      </c>
      <c r="BH353" s="176">
        <f>IF(N353="sníž. přenesená",J353,0)</f>
        <v>0</v>
      </c>
      <c r="BI353" s="176">
        <f>IF(N353="nulová",J353,0)</f>
        <v>0</v>
      </c>
      <c r="BJ353" s="24" t="s">
        <v>89</v>
      </c>
      <c r="BK353" s="176">
        <f>ROUND(I353*H353,2)</f>
        <v>7350</v>
      </c>
      <c r="BL353" s="24" t="s">
        <v>146</v>
      </c>
      <c r="BM353" s="24" t="s">
        <v>400</v>
      </c>
    </row>
    <row r="354" spans="2:65" s="1" customFormat="1" ht="38">
      <c r="B354" s="40"/>
      <c r="D354" s="177" t="s">
        <v>148</v>
      </c>
      <c r="F354" s="178" t="s">
        <v>395</v>
      </c>
      <c r="I354" s="106"/>
      <c r="L354" s="40"/>
      <c r="M354" s="179"/>
      <c r="T354" s="65"/>
      <c r="AT354" s="24" t="s">
        <v>148</v>
      </c>
      <c r="AU354" s="24" t="s">
        <v>89</v>
      </c>
    </row>
    <row r="355" spans="2:65" s="12" customFormat="1">
      <c r="B355" s="180"/>
      <c r="D355" s="177" t="s">
        <v>150</v>
      </c>
      <c r="E355" s="181" t="s">
        <v>22</v>
      </c>
      <c r="F355" s="182" t="s">
        <v>151</v>
      </c>
      <c r="H355" s="181" t="s">
        <v>22</v>
      </c>
      <c r="I355" s="183"/>
      <c r="L355" s="180"/>
      <c r="M355" s="184"/>
      <c r="T355" s="185"/>
      <c r="AT355" s="181" t="s">
        <v>150</v>
      </c>
      <c r="AU355" s="181" t="s">
        <v>89</v>
      </c>
      <c r="AV355" s="12" t="s">
        <v>24</v>
      </c>
      <c r="AW355" s="12" t="s">
        <v>42</v>
      </c>
      <c r="AX355" s="12" t="s">
        <v>79</v>
      </c>
      <c r="AY355" s="181" t="s">
        <v>138</v>
      </c>
    </row>
    <row r="356" spans="2:65" s="13" customFormat="1">
      <c r="B356" s="186"/>
      <c r="D356" s="177" t="s">
        <v>150</v>
      </c>
      <c r="E356" s="187" t="s">
        <v>22</v>
      </c>
      <c r="F356" s="188" t="s">
        <v>401</v>
      </c>
      <c r="H356" s="189">
        <v>21</v>
      </c>
      <c r="I356" s="190"/>
      <c r="L356" s="186"/>
      <c r="M356" s="191"/>
      <c r="T356" s="192"/>
      <c r="AT356" s="187" t="s">
        <v>150</v>
      </c>
      <c r="AU356" s="187" t="s">
        <v>89</v>
      </c>
      <c r="AV356" s="13" t="s">
        <v>89</v>
      </c>
      <c r="AW356" s="13" t="s">
        <v>42</v>
      </c>
      <c r="AX356" s="13" t="s">
        <v>79</v>
      </c>
      <c r="AY356" s="187" t="s">
        <v>138</v>
      </c>
    </row>
    <row r="357" spans="2:65" s="14" customFormat="1">
      <c r="B357" s="193"/>
      <c r="D357" s="177" t="s">
        <v>150</v>
      </c>
      <c r="E357" s="194" t="s">
        <v>22</v>
      </c>
      <c r="F357" s="195" t="s">
        <v>161</v>
      </c>
      <c r="H357" s="196">
        <v>21</v>
      </c>
      <c r="I357" s="197"/>
      <c r="L357" s="193"/>
      <c r="M357" s="198"/>
      <c r="T357" s="199"/>
      <c r="AT357" s="194" t="s">
        <v>150</v>
      </c>
      <c r="AU357" s="194" t="s">
        <v>89</v>
      </c>
      <c r="AV357" s="14" t="s">
        <v>162</v>
      </c>
      <c r="AW357" s="14" t="s">
        <v>42</v>
      </c>
      <c r="AX357" s="14" t="s">
        <v>79</v>
      </c>
      <c r="AY357" s="194" t="s">
        <v>138</v>
      </c>
    </row>
    <row r="358" spans="2:65" s="15" customFormat="1">
      <c r="B358" s="200"/>
      <c r="D358" s="177" t="s">
        <v>150</v>
      </c>
      <c r="E358" s="201" t="s">
        <v>22</v>
      </c>
      <c r="F358" s="202" t="s">
        <v>163</v>
      </c>
      <c r="H358" s="203">
        <v>21</v>
      </c>
      <c r="I358" s="204"/>
      <c r="L358" s="200"/>
      <c r="M358" s="205"/>
      <c r="T358" s="206"/>
      <c r="AT358" s="201" t="s">
        <v>150</v>
      </c>
      <c r="AU358" s="201" t="s">
        <v>89</v>
      </c>
      <c r="AV358" s="15" t="s">
        <v>164</v>
      </c>
      <c r="AW358" s="15" t="s">
        <v>42</v>
      </c>
      <c r="AX358" s="15" t="s">
        <v>24</v>
      </c>
      <c r="AY358" s="201" t="s">
        <v>138</v>
      </c>
    </row>
    <row r="359" spans="2:65" s="1" customFormat="1" ht="25.5" customHeight="1">
      <c r="B359" s="40"/>
      <c r="C359" s="165" t="s">
        <v>402</v>
      </c>
      <c r="D359" s="165" t="s">
        <v>141</v>
      </c>
      <c r="E359" s="166" t="s">
        <v>403</v>
      </c>
      <c r="F359" s="167" t="s">
        <v>404</v>
      </c>
      <c r="G359" s="168" t="s">
        <v>314</v>
      </c>
      <c r="H359" s="169">
        <v>1.5</v>
      </c>
      <c r="I359" s="170">
        <v>390</v>
      </c>
      <c r="J359" s="171">
        <f>ROUND(I359*H359,2)</f>
        <v>585</v>
      </c>
      <c r="K359" s="167" t="s">
        <v>145</v>
      </c>
      <c r="L359" s="40"/>
      <c r="M359" s="172" t="s">
        <v>22</v>
      </c>
      <c r="N359" s="173" t="s">
        <v>51</v>
      </c>
      <c r="P359" s="174">
        <f>O359*H359</f>
        <v>0</v>
      </c>
      <c r="Q359" s="174">
        <v>1.57E-3</v>
      </c>
      <c r="R359" s="174">
        <f>Q359*H359</f>
        <v>2.3549999999999999E-3</v>
      </c>
      <c r="S359" s="174">
        <v>0</v>
      </c>
      <c r="T359" s="175">
        <f>S359*H359</f>
        <v>0</v>
      </c>
      <c r="AR359" s="24" t="s">
        <v>146</v>
      </c>
      <c r="AT359" s="24" t="s">
        <v>141</v>
      </c>
      <c r="AU359" s="24" t="s">
        <v>89</v>
      </c>
      <c r="AY359" s="24" t="s">
        <v>138</v>
      </c>
      <c r="BE359" s="176">
        <f>IF(N359="základní",J359,0)</f>
        <v>0</v>
      </c>
      <c r="BF359" s="176">
        <f>IF(N359="snížená",J359,0)</f>
        <v>585</v>
      </c>
      <c r="BG359" s="176">
        <f>IF(N359="zákl. přenesená",J359,0)</f>
        <v>0</v>
      </c>
      <c r="BH359" s="176">
        <f>IF(N359="sníž. přenesená",J359,0)</f>
        <v>0</v>
      </c>
      <c r="BI359" s="176">
        <f>IF(N359="nulová",J359,0)</f>
        <v>0</v>
      </c>
      <c r="BJ359" s="24" t="s">
        <v>89</v>
      </c>
      <c r="BK359" s="176">
        <f>ROUND(I359*H359,2)</f>
        <v>585</v>
      </c>
      <c r="BL359" s="24" t="s">
        <v>146</v>
      </c>
      <c r="BM359" s="24" t="s">
        <v>405</v>
      </c>
    </row>
    <row r="360" spans="2:65" s="1" customFormat="1" ht="38">
      <c r="B360" s="40"/>
      <c r="D360" s="177" t="s">
        <v>148</v>
      </c>
      <c r="F360" s="178" t="s">
        <v>395</v>
      </c>
      <c r="I360" s="106"/>
      <c r="L360" s="40"/>
      <c r="M360" s="179"/>
      <c r="T360" s="65"/>
      <c r="AT360" s="24" t="s">
        <v>148</v>
      </c>
      <c r="AU360" s="24" t="s">
        <v>89</v>
      </c>
    </row>
    <row r="361" spans="2:65" s="12" customFormat="1">
      <c r="B361" s="180"/>
      <c r="D361" s="177" t="s">
        <v>150</v>
      </c>
      <c r="E361" s="181" t="s">
        <v>22</v>
      </c>
      <c r="F361" s="182" t="s">
        <v>151</v>
      </c>
      <c r="H361" s="181" t="s">
        <v>22</v>
      </c>
      <c r="I361" s="183"/>
      <c r="L361" s="180"/>
      <c r="M361" s="184"/>
      <c r="T361" s="185"/>
      <c r="AT361" s="181" t="s">
        <v>150</v>
      </c>
      <c r="AU361" s="181" t="s">
        <v>89</v>
      </c>
      <c r="AV361" s="12" t="s">
        <v>24</v>
      </c>
      <c r="AW361" s="12" t="s">
        <v>42</v>
      </c>
      <c r="AX361" s="12" t="s">
        <v>79</v>
      </c>
      <c r="AY361" s="181" t="s">
        <v>138</v>
      </c>
    </row>
    <row r="362" spans="2:65" s="13" customFormat="1">
      <c r="B362" s="186"/>
      <c r="D362" s="177" t="s">
        <v>150</v>
      </c>
      <c r="E362" s="187" t="s">
        <v>22</v>
      </c>
      <c r="F362" s="188" t="s">
        <v>406</v>
      </c>
      <c r="H362" s="189">
        <v>1.5</v>
      </c>
      <c r="I362" s="190"/>
      <c r="L362" s="186"/>
      <c r="M362" s="191"/>
      <c r="T362" s="192"/>
      <c r="AT362" s="187" t="s">
        <v>150</v>
      </c>
      <c r="AU362" s="187" t="s">
        <v>89</v>
      </c>
      <c r="AV362" s="13" t="s">
        <v>89</v>
      </c>
      <c r="AW362" s="13" t="s">
        <v>42</v>
      </c>
      <c r="AX362" s="13" t="s">
        <v>79</v>
      </c>
      <c r="AY362" s="187" t="s">
        <v>138</v>
      </c>
    </row>
    <row r="363" spans="2:65" s="14" customFormat="1">
      <c r="B363" s="193"/>
      <c r="D363" s="177" t="s">
        <v>150</v>
      </c>
      <c r="E363" s="194" t="s">
        <v>22</v>
      </c>
      <c r="F363" s="195" t="s">
        <v>161</v>
      </c>
      <c r="H363" s="196">
        <v>1.5</v>
      </c>
      <c r="I363" s="197"/>
      <c r="L363" s="193"/>
      <c r="M363" s="198"/>
      <c r="T363" s="199"/>
      <c r="AT363" s="194" t="s">
        <v>150</v>
      </c>
      <c r="AU363" s="194" t="s">
        <v>89</v>
      </c>
      <c r="AV363" s="14" t="s">
        <v>162</v>
      </c>
      <c r="AW363" s="14" t="s">
        <v>42</v>
      </c>
      <c r="AX363" s="14" t="s">
        <v>79</v>
      </c>
      <c r="AY363" s="194" t="s">
        <v>138</v>
      </c>
    </row>
    <row r="364" spans="2:65" s="15" customFormat="1">
      <c r="B364" s="200"/>
      <c r="D364" s="177" t="s">
        <v>150</v>
      </c>
      <c r="E364" s="201" t="s">
        <v>22</v>
      </c>
      <c r="F364" s="202" t="s">
        <v>163</v>
      </c>
      <c r="H364" s="203">
        <v>1.5</v>
      </c>
      <c r="I364" s="204"/>
      <c r="L364" s="200"/>
      <c r="M364" s="205"/>
      <c r="T364" s="206"/>
      <c r="AT364" s="201" t="s">
        <v>150</v>
      </c>
      <c r="AU364" s="201" t="s">
        <v>89</v>
      </c>
      <c r="AV364" s="15" t="s">
        <v>164</v>
      </c>
      <c r="AW364" s="15" t="s">
        <v>42</v>
      </c>
      <c r="AX364" s="15" t="s">
        <v>24</v>
      </c>
      <c r="AY364" s="201" t="s">
        <v>138</v>
      </c>
    </row>
    <row r="365" spans="2:65" s="1" customFormat="1" ht="25.5" customHeight="1">
      <c r="B365" s="40"/>
      <c r="C365" s="165" t="s">
        <v>407</v>
      </c>
      <c r="D365" s="165" t="s">
        <v>141</v>
      </c>
      <c r="E365" s="166" t="s">
        <v>408</v>
      </c>
      <c r="F365" s="167" t="s">
        <v>409</v>
      </c>
      <c r="G365" s="168" t="s">
        <v>314</v>
      </c>
      <c r="H365" s="169">
        <v>3</v>
      </c>
      <c r="I365" s="170">
        <v>460</v>
      </c>
      <c r="J365" s="171">
        <f>ROUND(I365*H365,2)</f>
        <v>1380</v>
      </c>
      <c r="K365" s="167" t="s">
        <v>145</v>
      </c>
      <c r="L365" s="40"/>
      <c r="M365" s="172" t="s">
        <v>22</v>
      </c>
      <c r="N365" s="173" t="s">
        <v>51</v>
      </c>
      <c r="P365" s="174">
        <f>O365*H365</f>
        <v>0</v>
      </c>
      <c r="Q365" s="174">
        <v>1.9499999999999999E-3</v>
      </c>
      <c r="R365" s="174">
        <f>Q365*H365</f>
        <v>5.8499999999999993E-3</v>
      </c>
      <c r="S365" s="174">
        <v>0</v>
      </c>
      <c r="T365" s="175">
        <f>S365*H365</f>
        <v>0</v>
      </c>
      <c r="AR365" s="24" t="s">
        <v>146</v>
      </c>
      <c r="AT365" s="24" t="s">
        <v>141</v>
      </c>
      <c r="AU365" s="24" t="s">
        <v>89</v>
      </c>
      <c r="AY365" s="24" t="s">
        <v>138</v>
      </c>
      <c r="BE365" s="176">
        <f>IF(N365="základní",J365,0)</f>
        <v>0</v>
      </c>
      <c r="BF365" s="176">
        <f>IF(N365="snížená",J365,0)</f>
        <v>1380</v>
      </c>
      <c r="BG365" s="176">
        <f>IF(N365="zákl. přenesená",J365,0)</f>
        <v>0</v>
      </c>
      <c r="BH365" s="176">
        <f>IF(N365="sníž. přenesená",J365,0)</f>
        <v>0</v>
      </c>
      <c r="BI365" s="176">
        <f>IF(N365="nulová",J365,0)</f>
        <v>0</v>
      </c>
      <c r="BJ365" s="24" t="s">
        <v>89</v>
      </c>
      <c r="BK365" s="176">
        <f>ROUND(I365*H365,2)</f>
        <v>1380</v>
      </c>
      <c r="BL365" s="24" t="s">
        <v>146</v>
      </c>
      <c r="BM365" s="24" t="s">
        <v>410</v>
      </c>
    </row>
    <row r="366" spans="2:65" s="12" customFormat="1">
      <c r="B366" s="180"/>
      <c r="D366" s="177" t="s">
        <v>150</v>
      </c>
      <c r="E366" s="181" t="s">
        <v>22</v>
      </c>
      <c r="F366" s="182" t="s">
        <v>316</v>
      </c>
      <c r="H366" s="181" t="s">
        <v>22</v>
      </c>
      <c r="I366" s="183"/>
      <c r="L366" s="180"/>
      <c r="M366" s="184"/>
      <c r="T366" s="185"/>
      <c r="AT366" s="181" t="s">
        <v>150</v>
      </c>
      <c r="AU366" s="181" t="s">
        <v>89</v>
      </c>
      <c r="AV366" s="12" t="s">
        <v>24</v>
      </c>
      <c r="AW366" s="12" t="s">
        <v>42</v>
      </c>
      <c r="AX366" s="12" t="s">
        <v>79</v>
      </c>
      <c r="AY366" s="181" t="s">
        <v>138</v>
      </c>
    </row>
    <row r="367" spans="2:65" s="13" customFormat="1">
      <c r="B367" s="186"/>
      <c r="D367" s="177" t="s">
        <v>150</v>
      </c>
      <c r="E367" s="187" t="s">
        <v>22</v>
      </c>
      <c r="F367" s="188" t="s">
        <v>411</v>
      </c>
      <c r="H367" s="189">
        <v>3</v>
      </c>
      <c r="I367" s="190"/>
      <c r="L367" s="186"/>
      <c r="M367" s="191"/>
      <c r="T367" s="192"/>
      <c r="AT367" s="187" t="s">
        <v>150</v>
      </c>
      <c r="AU367" s="187" t="s">
        <v>89</v>
      </c>
      <c r="AV367" s="13" t="s">
        <v>89</v>
      </c>
      <c r="AW367" s="13" t="s">
        <v>42</v>
      </c>
      <c r="AX367" s="13" t="s">
        <v>79</v>
      </c>
      <c r="AY367" s="187" t="s">
        <v>138</v>
      </c>
    </row>
    <row r="368" spans="2:65" s="14" customFormat="1">
      <c r="B368" s="193"/>
      <c r="D368" s="177" t="s">
        <v>150</v>
      </c>
      <c r="E368" s="194" t="s">
        <v>22</v>
      </c>
      <c r="F368" s="195" t="s">
        <v>161</v>
      </c>
      <c r="H368" s="196">
        <v>3</v>
      </c>
      <c r="I368" s="197"/>
      <c r="L368" s="193"/>
      <c r="M368" s="198"/>
      <c r="T368" s="199"/>
      <c r="AT368" s="194" t="s">
        <v>150</v>
      </c>
      <c r="AU368" s="194" t="s">
        <v>89</v>
      </c>
      <c r="AV368" s="14" t="s">
        <v>162</v>
      </c>
      <c r="AW368" s="14" t="s">
        <v>42</v>
      </c>
      <c r="AX368" s="14" t="s">
        <v>79</v>
      </c>
      <c r="AY368" s="194" t="s">
        <v>138</v>
      </c>
    </row>
    <row r="369" spans="2:65" s="15" customFormat="1">
      <c r="B369" s="200"/>
      <c r="D369" s="177" t="s">
        <v>150</v>
      </c>
      <c r="E369" s="201" t="s">
        <v>22</v>
      </c>
      <c r="F369" s="202" t="s">
        <v>163</v>
      </c>
      <c r="H369" s="203">
        <v>3</v>
      </c>
      <c r="I369" s="204"/>
      <c r="L369" s="200"/>
      <c r="M369" s="205"/>
      <c r="T369" s="206"/>
      <c r="AT369" s="201" t="s">
        <v>150</v>
      </c>
      <c r="AU369" s="201" t="s">
        <v>89</v>
      </c>
      <c r="AV369" s="15" t="s">
        <v>164</v>
      </c>
      <c r="AW369" s="15" t="s">
        <v>42</v>
      </c>
      <c r="AX369" s="15" t="s">
        <v>24</v>
      </c>
      <c r="AY369" s="201" t="s">
        <v>138</v>
      </c>
    </row>
    <row r="370" spans="2:65" s="1" customFormat="1" ht="16.5" customHeight="1">
      <c r="B370" s="40"/>
      <c r="C370" s="165" t="s">
        <v>412</v>
      </c>
      <c r="D370" s="165" t="s">
        <v>141</v>
      </c>
      <c r="E370" s="166" t="s">
        <v>413</v>
      </c>
      <c r="F370" s="167" t="s">
        <v>414</v>
      </c>
      <c r="G370" s="168" t="s">
        <v>314</v>
      </c>
      <c r="H370" s="169">
        <v>7.1</v>
      </c>
      <c r="I370" s="170">
        <v>300</v>
      </c>
      <c r="J370" s="171">
        <f>ROUND(I370*H370,2)</f>
        <v>2130</v>
      </c>
      <c r="K370" s="167" t="s">
        <v>145</v>
      </c>
      <c r="L370" s="40"/>
      <c r="M370" s="172" t="s">
        <v>22</v>
      </c>
      <c r="N370" s="173" t="s">
        <v>51</v>
      </c>
      <c r="P370" s="174">
        <f>O370*H370</f>
        <v>0</v>
      </c>
      <c r="Q370" s="174">
        <v>0</v>
      </c>
      <c r="R370" s="174">
        <f>Q370*H370</f>
        <v>0</v>
      </c>
      <c r="S370" s="174">
        <v>0</v>
      </c>
      <c r="T370" s="175">
        <f>S370*H370</f>
        <v>0</v>
      </c>
      <c r="AR370" s="24" t="s">
        <v>146</v>
      </c>
      <c r="AT370" s="24" t="s">
        <v>141</v>
      </c>
      <c r="AU370" s="24" t="s">
        <v>89</v>
      </c>
      <c r="AY370" s="24" t="s">
        <v>138</v>
      </c>
      <c r="BE370" s="176">
        <f>IF(N370="základní",J370,0)</f>
        <v>0</v>
      </c>
      <c r="BF370" s="176">
        <f>IF(N370="snížená",J370,0)</f>
        <v>2130</v>
      </c>
      <c r="BG370" s="176">
        <f>IF(N370="zákl. přenesená",J370,0)</f>
        <v>0</v>
      </c>
      <c r="BH370" s="176">
        <f>IF(N370="sníž. přenesená",J370,0)</f>
        <v>0</v>
      </c>
      <c r="BI370" s="176">
        <f>IF(N370="nulová",J370,0)</f>
        <v>0</v>
      </c>
      <c r="BJ370" s="24" t="s">
        <v>89</v>
      </c>
      <c r="BK370" s="176">
        <f>ROUND(I370*H370,2)</f>
        <v>2130</v>
      </c>
      <c r="BL370" s="24" t="s">
        <v>146</v>
      </c>
      <c r="BM370" s="24" t="s">
        <v>415</v>
      </c>
    </row>
    <row r="371" spans="2:65" s="12" customFormat="1">
      <c r="B371" s="180"/>
      <c r="D371" s="177" t="s">
        <v>150</v>
      </c>
      <c r="E371" s="181" t="s">
        <v>22</v>
      </c>
      <c r="F371" s="182" t="s">
        <v>151</v>
      </c>
      <c r="H371" s="181" t="s">
        <v>22</v>
      </c>
      <c r="I371" s="183"/>
      <c r="L371" s="180"/>
      <c r="M371" s="184"/>
      <c r="T371" s="185"/>
      <c r="AT371" s="181" t="s">
        <v>150</v>
      </c>
      <c r="AU371" s="181" t="s">
        <v>89</v>
      </c>
      <c r="AV371" s="12" t="s">
        <v>24</v>
      </c>
      <c r="AW371" s="12" t="s">
        <v>42</v>
      </c>
      <c r="AX371" s="12" t="s">
        <v>79</v>
      </c>
      <c r="AY371" s="181" t="s">
        <v>138</v>
      </c>
    </row>
    <row r="372" spans="2:65" s="13" customFormat="1">
      <c r="B372" s="186"/>
      <c r="D372" s="177" t="s">
        <v>150</v>
      </c>
      <c r="E372" s="187" t="s">
        <v>22</v>
      </c>
      <c r="F372" s="188" t="s">
        <v>416</v>
      </c>
      <c r="H372" s="189">
        <v>7.1</v>
      </c>
      <c r="I372" s="190"/>
      <c r="L372" s="186"/>
      <c r="M372" s="191"/>
      <c r="T372" s="192"/>
      <c r="AT372" s="187" t="s">
        <v>150</v>
      </c>
      <c r="AU372" s="187" t="s">
        <v>89</v>
      </c>
      <c r="AV372" s="13" t="s">
        <v>89</v>
      </c>
      <c r="AW372" s="13" t="s">
        <v>42</v>
      </c>
      <c r="AX372" s="13" t="s">
        <v>79</v>
      </c>
      <c r="AY372" s="187" t="s">
        <v>138</v>
      </c>
    </row>
    <row r="373" spans="2:65" s="14" customFormat="1">
      <c r="B373" s="193"/>
      <c r="D373" s="177" t="s">
        <v>150</v>
      </c>
      <c r="E373" s="194" t="s">
        <v>22</v>
      </c>
      <c r="F373" s="195" t="s">
        <v>161</v>
      </c>
      <c r="H373" s="196">
        <v>7.1</v>
      </c>
      <c r="I373" s="197"/>
      <c r="L373" s="193"/>
      <c r="M373" s="198"/>
      <c r="T373" s="199"/>
      <c r="AT373" s="194" t="s">
        <v>150</v>
      </c>
      <c r="AU373" s="194" t="s">
        <v>89</v>
      </c>
      <c r="AV373" s="14" t="s">
        <v>162</v>
      </c>
      <c r="AW373" s="14" t="s">
        <v>42</v>
      </c>
      <c r="AX373" s="14" t="s">
        <v>79</v>
      </c>
      <c r="AY373" s="194" t="s">
        <v>138</v>
      </c>
    </row>
    <row r="374" spans="2:65" s="15" customFormat="1">
      <c r="B374" s="200"/>
      <c r="D374" s="177" t="s">
        <v>150</v>
      </c>
      <c r="E374" s="201" t="s">
        <v>22</v>
      </c>
      <c r="F374" s="202" t="s">
        <v>163</v>
      </c>
      <c r="H374" s="203">
        <v>7.1</v>
      </c>
      <c r="I374" s="204"/>
      <c r="L374" s="200"/>
      <c r="M374" s="205"/>
      <c r="T374" s="206"/>
      <c r="AT374" s="201" t="s">
        <v>150</v>
      </c>
      <c r="AU374" s="201" t="s">
        <v>89</v>
      </c>
      <c r="AV374" s="15" t="s">
        <v>164</v>
      </c>
      <c r="AW374" s="15" t="s">
        <v>42</v>
      </c>
      <c r="AX374" s="15" t="s">
        <v>24</v>
      </c>
      <c r="AY374" s="201" t="s">
        <v>138</v>
      </c>
    </row>
    <row r="375" spans="2:65" s="1" customFormat="1" ht="16.5" customHeight="1">
      <c r="B375" s="40"/>
      <c r="C375" s="207" t="s">
        <v>417</v>
      </c>
      <c r="D375" s="207" t="s">
        <v>165</v>
      </c>
      <c r="E375" s="208" t="s">
        <v>418</v>
      </c>
      <c r="F375" s="209" t="s">
        <v>419</v>
      </c>
      <c r="G375" s="210" t="s">
        <v>314</v>
      </c>
      <c r="H375" s="211">
        <v>7.1</v>
      </c>
      <c r="I375" s="212">
        <v>150</v>
      </c>
      <c r="J375" s="213">
        <f>ROUND(I375*H375,2)</f>
        <v>1065</v>
      </c>
      <c r="K375" s="209" t="s">
        <v>22</v>
      </c>
      <c r="L375" s="214"/>
      <c r="M375" s="215" t="s">
        <v>22</v>
      </c>
      <c r="N375" s="216" t="s">
        <v>51</v>
      </c>
      <c r="P375" s="174">
        <f>O375*H375</f>
        <v>0</v>
      </c>
      <c r="Q375" s="174">
        <v>0</v>
      </c>
      <c r="R375" s="174">
        <f>Q375*H375</f>
        <v>0</v>
      </c>
      <c r="S375" s="174">
        <v>0</v>
      </c>
      <c r="T375" s="175">
        <f>S375*H375</f>
        <v>0</v>
      </c>
      <c r="AR375" s="24" t="s">
        <v>168</v>
      </c>
      <c r="AT375" s="24" t="s">
        <v>165</v>
      </c>
      <c r="AU375" s="24" t="s">
        <v>89</v>
      </c>
      <c r="AY375" s="24" t="s">
        <v>138</v>
      </c>
      <c r="BE375" s="176">
        <f>IF(N375="základní",J375,0)</f>
        <v>0</v>
      </c>
      <c r="BF375" s="176">
        <f>IF(N375="snížená",J375,0)</f>
        <v>1065</v>
      </c>
      <c r="BG375" s="176">
        <f>IF(N375="zákl. přenesená",J375,0)</f>
        <v>0</v>
      </c>
      <c r="BH375" s="176">
        <f>IF(N375="sníž. přenesená",J375,0)</f>
        <v>0</v>
      </c>
      <c r="BI375" s="176">
        <f>IF(N375="nulová",J375,0)</f>
        <v>0</v>
      </c>
      <c r="BJ375" s="24" t="s">
        <v>89</v>
      </c>
      <c r="BK375" s="176">
        <f>ROUND(I375*H375,2)</f>
        <v>1065</v>
      </c>
      <c r="BL375" s="24" t="s">
        <v>146</v>
      </c>
      <c r="BM375" s="24" t="s">
        <v>420</v>
      </c>
    </row>
    <row r="376" spans="2:65" s="1" customFormat="1" ht="25.5" customHeight="1">
      <c r="B376" s="40"/>
      <c r="C376" s="165" t="s">
        <v>421</v>
      </c>
      <c r="D376" s="165" t="s">
        <v>141</v>
      </c>
      <c r="E376" s="166" t="s">
        <v>422</v>
      </c>
      <c r="F376" s="167" t="s">
        <v>423</v>
      </c>
      <c r="G376" s="168" t="s">
        <v>314</v>
      </c>
      <c r="H376" s="169">
        <v>1.4</v>
      </c>
      <c r="I376" s="170">
        <v>520</v>
      </c>
      <c r="J376" s="171">
        <f>ROUND(I376*H376,2)</f>
        <v>728</v>
      </c>
      <c r="K376" s="167" t="s">
        <v>145</v>
      </c>
      <c r="L376" s="40"/>
      <c r="M376" s="172" t="s">
        <v>22</v>
      </c>
      <c r="N376" s="173" t="s">
        <v>51</v>
      </c>
      <c r="P376" s="174">
        <f>O376*H376</f>
        <v>0</v>
      </c>
      <c r="Q376" s="174">
        <v>2.0300000000000001E-3</v>
      </c>
      <c r="R376" s="174">
        <f>Q376*H376</f>
        <v>2.8419999999999999E-3</v>
      </c>
      <c r="S376" s="174">
        <v>0</v>
      </c>
      <c r="T376" s="175">
        <f>S376*H376</f>
        <v>0</v>
      </c>
      <c r="AR376" s="24" t="s">
        <v>146</v>
      </c>
      <c r="AT376" s="24" t="s">
        <v>141</v>
      </c>
      <c r="AU376" s="24" t="s">
        <v>89</v>
      </c>
      <c r="AY376" s="24" t="s">
        <v>138</v>
      </c>
      <c r="BE376" s="176">
        <f>IF(N376="základní",J376,0)</f>
        <v>0</v>
      </c>
      <c r="BF376" s="176">
        <f>IF(N376="snížená",J376,0)</f>
        <v>728</v>
      </c>
      <c r="BG376" s="176">
        <f>IF(N376="zákl. přenesená",J376,0)</f>
        <v>0</v>
      </c>
      <c r="BH376" s="176">
        <f>IF(N376="sníž. přenesená",J376,0)</f>
        <v>0</v>
      </c>
      <c r="BI376" s="176">
        <f>IF(N376="nulová",J376,0)</f>
        <v>0</v>
      </c>
      <c r="BJ376" s="24" t="s">
        <v>89</v>
      </c>
      <c r="BK376" s="176">
        <f>ROUND(I376*H376,2)</f>
        <v>728</v>
      </c>
      <c r="BL376" s="24" t="s">
        <v>146</v>
      </c>
      <c r="BM376" s="24" t="s">
        <v>424</v>
      </c>
    </row>
    <row r="377" spans="2:65" s="12" customFormat="1">
      <c r="B377" s="180"/>
      <c r="D377" s="177" t="s">
        <v>150</v>
      </c>
      <c r="E377" s="181" t="s">
        <v>22</v>
      </c>
      <c r="F377" s="182" t="s">
        <v>151</v>
      </c>
      <c r="H377" s="181" t="s">
        <v>22</v>
      </c>
      <c r="I377" s="183"/>
      <c r="L377" s="180"/>
      <c r="M377" s="184"/>
      <c r="T377" s="185"/>
      <c r="AT377" s="181" t="s">
        <v>150</v>
      </c>
      <c r="AU377" s="181" t="s">
        <v>89</v>
      </c>
      <c r="AV377" s="12" t="s">
        <v>24</v>
      </c>
      <c r="AW377" s="12" t="s">
        <v>42</v>
      </c>
      <c r="AX377" s="12" t="s">
        <v>79</v>
      </c>
      <c r="AY377" s="181" t="s">
        <v>138</v>
      </c>
    </row>
    <row r="378" spans="2:65" s="13" customFormat="1">
      <c r="B378" s="186"/>
      <c r="D378" s="177" t="s">
        <v>150</v>
      </c>
      <c r="E378" s="187" t="s">
        <v>22</v>
      </c>
      <c r="F378" s="188" t="s">
        <v>425</v>
      </c>
      <c r="H378" s="189">
        <v>1.4</v>
      </c>
      <c r="I378" s="190"/>
      <c r="L378" s="186"/>
      <c r="M378" s="191"/>
      <c r="T378" s="192"/>
      <c r="AT378" s="187" t="s">
        <v>150</v>
      </c>
      <c r="AU378" s="187" t="s">
        <v>89</v>
      </c>
      <c r="AV378" s="13" t="s">
        <v>89</v>
      </c>
      <c r="AW378" s="13" t="s">
        <v>42</v>
      </c>
      <c r="AX378" s="13" t="s">
        <v>79</v>
      </c>
      <c r="AY378" s="187" t="s">
        <v>138</v>
      </c>
    </row>
    <row r="379" spans="2:65" s="14" customFormat="1">
      <c r="B379" s="193"/>
      <c r="D379" s="177" t="s">
        <v>150</v>
      </c>
      <c r="E379" s="194" t="s">
        <v>22</v>
      </c>
      <c r="F379" s="195" t="s">
        <v>161</v>
      </c>
      <c r="H379" s="196">
        <v>1.4</v>
      </c>
      <c r="I379" s="197"/>
      <c r="L379" s="193"/>
      <c r="M379" s="198"/>
      <c r="T379" s="199"/>
      <c r="AT379" s="194" t="s">
        <v>150</v>
      </c>
      <c r="AU379" s="194" t="s">
        <v>89</v>
      </c>
      <c r="AV379" s="14" t="s">
        <v>162</v>
      </c>
      <c r="AW379" s="14" t="s">
        <v>42</v>
      </c>
      <c r="AX379" s="14" t="s">
        <v>79</v>
      </c>
      <c r="AY379" s="194" t="s">
        <v>138</v>
      </c>
    </row>
    <row r="380" spans="2:65" s="15" customFormat="1">
      <c r="B380" s="200"/>
      <c r="D380" s="177" t="s">
        <v>150</v>
      </c>
      <c r="E380" s="201" t="s">
        <v>22</v>
      </c>
      <c r="F380" s="202" t="s">
        <v>163</v>
      </c>
      <c r="H380" s="203">
        <v>1.4</v>
      </c>
      <c r="I380" s="204"/>
      <c r="L380" s="200"/>
      <c r="M380" s="205"/>
      <c r="T380" s="206"/>
      <c r="AT380" s="201" t="s">
        <v>150</v>
      </c>
      <c r="AU380" s="201" t="s">
        <v>89</v>
      </c>
      <c r="AV380" s="15" t="s">
        <v>164</v>
      </c>
      <c r="AW380" s="15" t="s">
        <v>42</v>
      </c>
      <c r="AX380" s="15" t="s">
        <v>24</v>
      </c>
      <c r="AY380" s="201" t="s">
        <v>138</v>
      </c>
    </row>
    <row r="381" spans="2:65" s="1" customFormat="1" ht="25.5" customHeight="1">
      <c r="B381" s="40"/>
      <c r="C381" s="165" t="s">
        <v>426</v>
      </c>
      <c r="D381" s="165" t="s">
        <v>141</v>
      </c>
      <c r="E381" s="166" t="s">
        <v>427</v>
      </c>
      <c r="F381" s="167" t="s">
        <v>428</v>
      </c>
      <c r="G381" s="168" t="s">
        <v>314</v>
      </c>
      <c r="H381" s="169">
        <v>21.3</v>
      </c>
      <c r="I381" s="170">
        <v>610</v>
      </c>
      <c r="J381" s="171">
        <f>ROUND(I381*H381,2)</f>
        <v>12993</v>
      </c>
      <c r="K381" s="167" t="s">
        <v>145</v>
      </c>
      <c r="L381" s="40"/>
      <c r="M381" s="172" t="s">
        <v>22</v>
      </c>
      <c r="N381" s="173" t="s">
        <v>51</v>
      </c>
      <c r="P381" s="174">
        <f>O381*H381</f>
        <v>0</v>
      </c>
      <c r="Q381" s="174">
        <v>2.8600000000000001E-3</v>
      </c>
      <c r="R381" s="174">
        <f>Q381*H381</f>
        <v>6.0918000000000007E-2</v>
      </c>
      <c r="S381" s="174">
        <v>0</v>
      </c>
      <c r="T381" s="175">
        <f>S381*H381</f>
        <v>0</v>
      </c>
      <c r="AR381" s="24" t="s">
        <v>146</v>
      </c>
      <c r="AT381" s="24" t="s">
        <v>141</v>
      </c>
      <c r="AU381" s="24" t="s">
        <v>89</v>
      </c>
      <c r="AY381" s="24" t="s">
        <v>138</v>
      </c>
      <c r="BE381" s="176">
        <f>IF(N381="základní",J381,0)</f>
        <v>0</v>
      </c>
      <c r="BF381" s="176">
        <f>IF(N381="snížená",J381,0)</f>
        <v>12993</v>
      </c>
      <c r="BG381" s="176">
        <f>IF(N381="zákl. přenesená",J381,0)</f>
        <v>0</v>
      </c>
      <c r="BH381" s="176">
        <f>IF(N381="sníž. přenesená",J381,0)</f>
        <v>0</v>
      </c>
      <c r="BI381" s="176">
        <f>IF(N381="nulová",J381,0)</f>
        <v>0</v>
      </c>
      <c r="BJ381" s="24" t="s">
        <v>89</v>
      </c>
      <c r="BK381" s="176">
        <f>ROUND(I381*H381,2)</f>
        <v>12993</v>
      </c>
      <c r="BL381" s="24" t="s">
        <v>146</v>
      </c>
      <c r="BM381" s="24" t="s">
        <v>429</v>
      </c>
    </row>
    <row r="382" spans="2:65" s="12" customFormat="1">
      <c r="B382" s="180"/>
      <c r="D382" s="177" t="s">
        <v>150</v>
      </c>
      <c r="E382" s="181" t="s">
        <v>22</v>
      </c>
      <c r="F382" s="182" t="s">
        <v>151</v>
      </c>
      <c r="H382" s="181" t="s">
        <v>22</v>
      </c>
      <c r="I382" s="183"/>
      <c r="L382" s="180"/>
      <c r="M382" s="184"/>
      <c r="T382" s="185"/>
      <c r="AT382" s="181" t="s">
        <v>150</v>
      </c>
      <c r="AU382" s="181" t="s">
        <v>89</v>
      </c>
      <c r="AV382" s="12" t="s">
        <v>24</v>
      </c>
      <c r="AW382" s="12" t="s">
        <v>42</v>
      </c>
      <c r="AX382" s="12" t="s">
        <v>79</v>
      </c>
      <c r="AY382" s="181" t="s">
        <v>138</v>
      </c>
    </row>
    <row r="383" spans="2:65" s="13" customFormat="1">
      <c r="B383" s="186"/>
      <c r="D383" s="177" t="s">
        <v>150</v>
      </c>
      <c r="E383" s="187" t="s">
        <v>22</v>
      </c>
      <c r="F383" s="188" t="s">
        <v>430</v>
      </c>
      <c r="H383" s="189">
        <v>21.3</v>
      </c>
      <c r="I383" s="190"/>
      <c r="L383" s="186"/>
      <c r="M383" s="191"/>
      <c r="T383" s="192"/>
      <c r="AT383" s="187" t="s">
        <v>150</v>
      </c>
      <c r="AU383" s="187" t="s">
        <v>89</v>
      </c>
      <c r="AV383" s="13" t="s">
        <v>89</v>
      </c>
      <c r="AW383" s="13" t="s">
        <v>42</v>
      </c>
      <c r="AX383" s="13" t="s">
        <v>79</v>
      </c>
      <c r="AY383" s="187" t="s">
        <v>138</v>
      </c>
    </row>
    <row r="384" spans="2:65" s="14" customFormat="1">
      <c r="B384" s="193"/>
      <c r="D384" s="177" t="s">
        <v>150</v>
      </c>
      <c r="E384" s="194" t="s">
        <v>22</v>
      </c>
      <c r="F384" s="195" t="s">
        <v>161</v>
      </c>
      <c r="H384" s="196">
        <v>21.3</v>
      </c>
      <c r="I384" s="197"/>
      <c r="L384" s="193"/>
      <c r="M384" s="198"/>
      <c r="T384" s="199"/>
      <c r="AT384" s="194" t="s">
        <v>150</v>
      </c>
      <c r="AU384" s="194" t="s">
        <v>89</v>
      </c>
      <c r="AV384" s="14" t="s">
        <v>162</v>
      </c>
      <c r="AW384" s="14" t="s">
        <v>42</v>
      </c>
      <c r="AX384" s="14" t="s">
        <v>79</v>
      </c>
      <c r="AY384" s="194" t="s">
        <v>138</v>
      </c>
    </row>
    <row r="385" spans="2:65" s="15" customFormat="1">
      <c r="B385" s="200"/>
      <c r="D385" s="177" t="s">
        <v>150</v>
      </c>
      <c r="E385" s="201" t="s">
        <v>22</v>
      </c>
      <c r="F385" s="202" t="s">
        <v>163</v>
      </c>
      <c r="H385" s="203">
        <v>21.3</v>
      </c>
      <c r="I385" s="204"/>
      <c r="L385" s="200"/>
      <c r="M385" s="205"/>
      <c r="T385" s="206"/>
      <c r="AT385" s="201" t="s">
        <v>150</v>
      </c>
      <c r="AU385" s="201" t="s">
        <v>89</v>
      </c>
      <c r="AV385" s="15" t="s">
        <v>164</v>
      </c>
      <c r="AW385" s="15" t="s">
        <v>42</v>
      </c>
      <c r="AX385" s="15" t="s">
        <v>24</v>
      </c>
      <c r="AY385" s="201" t="s">
        <v>138</v>
      </c>
    </row>
    <row r="386" spans="2:65" s="1" customFormat="1" ht="25.5" customHeight="1">
      <c r="B386" s="40"/>
      <c r="C386" s="165" t="s">
        <v>431</v>
      </c>
      <c r="D386" s="165" t="s">
        <v>141</v>
      </c>
      <c r="E386" s="166" t="s">
        <v>432</v>
      </c>
      <c r="F386" s="167" t="s">
        <v>433</v>
      </c>
      <c r="G386" s="168" t="s">
        <v>314</v>
      </c>
      <c r="H386" s="169">
        <v>0.7</v>
      </c>
      <c r="I386" s="170">
        <v>501</v>
      </c>
      <c r="J386" s="171">
        <f>ROUND(I386*H386,2)</f>
        <v>350.7</v>
      </c>
      <c r="K386" s="167" t="s">
        <v>145</v>
      </c>
      <c r="L386" s="40"/>
      <c r="M386" s="172" t="s">
        <v>22</v>
      </c>
      <c r="N386" s="173" t="s">
        <v>51</v>
      </c>
      <c r="P386" s="174">
        <f>O386*H386</f>
        <v>0</v>
      </c>
      <c r="Q386" s="174">
        <v>2.2300000000000002E-3</v>
      </c>
      <c r="R386" s="174">
        <f>Q386*H386</f>
        <v>1.5610000000000001E-3</v>
      </c>
      <c r="S386" s="174">
        <v>0</v>
      </c>
      <c r="T386" s="175">
        <f>S386*H386</f>
        <v>0</v>
      </c>
      <c r="AR386" s="24" t="s">
        <v>146</v>
      </c>
      <c r="AT386" s="24" t="s">
        <v>141</v>
      </c>
      <c r="AU386" s="24" t="s">
        <v>89</v>
      </c>
      <c r="AY386" s="24" t="s">
        <v>138</v>
      </c>
      <c r="BE386" s="176">
        <f>IF(N386="základní",J386,0)</f>
        <v>0</v>
      </c>
      <c r="BF386" s="176">
        <f>IF(N386="snížená",J386,0)</f>
        <v>350.7</v>
      </c>
      <c r="BG386" s="176">
        <f>IF(N386="zákl. přenesená",J386,0)</f>
        <v>0</v>
      </c>
      <c r="BH386" s="176">
        <f>IF(N386="sníž. přenesená",J386,0)</f>
        <v>0</v>
      </c>
      <c r="BI386" s="176">
        <f>IF(N386="nulová",J386,0)</f>
        <v>0</v>
      </c>
      <c r="BJ386" s="24" t="s">
        <v>89</v>
      </c>
      <c r="BK386" s="176">
        <f>ROUND(I386*H386,2)</f>
        <v>350.7</v>
      </c>
      <c r="BL386" s="24" t="s">
        <v>146</v>
      </c>
      <c r="BM386" s="24" t="s">
        <v>434</v>
      </c>
    </row>
    <row r="387" spans="2:65" s="12" customFormat="1">
      <c r="B387" s="180"/>
      <c r="D387" s="177" t="s">
        <v>150</v>
      </c>
      <c r="E387" s="181" t="s">
        <v>22</v>
      </c>
      <c r="F387" s="182" t="s">
        <v>151</v>
      </c>
      <c r="H387" s="181" t="s">
        <v>22</v>
      </c>
      <c r="I387" s="183"/>
      <c r="L387" s="180"/>
      <c r="M387" s="184"/>
      <c r="T387" s="185"/>
      <c r="AT387" s="181" t="s">
        <v>150</v>
      </c>
      <c r="AU387" s="181" t="s">
        <v>89</v>
      </c>
      <c r="AV387" s="12" t="s">
        <v>24</v>
      </c>
      <c r="AW387" s="12" t="s">
        <v>42</v>
      </c>
      <c r="AX387" s="12" t="s">
        <v>79</v>
      </c>
      <c r="AY387" s="181" t="s">
        <v>138</v>
      </c>
    </row>
    <row r="388" spans="2:65" s="13" customFormat="1">
      <c r="B388" s="186"/>
      <c r="D388" s="177" t="s">
        <v>150</v>
      </c>
      <c r="E388" s="187" t="s">
        <v>22</v>
      </c>
      <c r="F388" s="188" t="s">
        <v>435</v>
      </c>
      <c r="H388" s="189">
        <v>0.7</v>
      </c>
      <c r="I388" s="190"/>
      <c r="L388" s="186"/>
      <c r="M388" s="191"/>
      <c r="T388" s="192"/>
      <c r="AT388" s="187" t="s">
        <v>150</v>
      </c>
      <c r="AU388" s="187" t="s">
        <v>89</v>
      </c>
      <c r="AV388" s="13" t="s">
        <v>89</v>
      </c>
      <c r="AW388" s="13" t="s">
        <v>42</v>
      </c>
      <c r="AX388" s="13" t="s">
        <v>79</v>
      </c>
      <c r="AY388" s="187" t="s">
        <v>138</v>
      </c>
    </row>
    <row r="389" spans="2:65" s="14" customFormat="1">
      <c r="B389" s="193"/>
      <c r="D389" s="177" t="s">
        <v>150</v>
      </c>
      <c r="E389" s="194" t="s">
        <v>22</v>
      </c>
      <c r="F389" s="195" t="s">
        <v>161</v>
      </c>
      <c r="H389" s="196">
        <v>0.7</v>
      </c>
      <c r="I389" s="197"/>
      <c r="L389" s="193"/>
      <c r="M389" s="198"/>
      <c r="T389" s="199"/>
      <c r="AT389" s="194" t="s">
        <v>150</v>
      </c>
      <c r="AU389" s="194" t="s">
        <v>89</v>
      </c>
      <c r="AV389" s="14" t="s">
        <v>162</v>
      </c>
      <c r="AW389" s="14" t="s">
        <v>42</v>
      </c>
      <c r="AX389" s="14" t="s">
        <v>79</v>
      </c>
      <c r="AY389" s="194" t="s">
        <v>138</v>
      </c>
    </row>
    <row r="390" spans="2:65" s="15" customFormat="1">
      <c r="B390" s="200"/>
      <c r="D390" s="177" t="s">
        <v>150</v>
      </c>
      <c r="E390" s="201" t="s">
        <v>22</v>
      </c>
      <c r="F390" s="202" t="s">
        <v>163</v>
      </c>
      <c r="H390" s="203">
        <v>0.7</v>
      </c>
      <c r="I390" s="204"/>
      <c r="L390" s="200"/>
      <c r="M390" s="205"/>
      <c r="T390" s="206"/>
      <c r="AT390" s="201" t="s">
        <v>150</v>
      </c>
      <c r="AU390" s="201" t="s">
        <v>89</v>
      </c>
      <c r="AV390" s="15" t="s">
        <v>164</v>
      </c>
      <c r="AW390" s="15" t="s">
        <v>42</v>
      </c>
      <c r="AX390" s="15" t="s">
        <v>24</v>
      </c>
      <c r="AY390" s="201" t="s">
        <v>138</v>
      </c>
    </row>
    <row r="391" spans="2:65" s="1" customFormat="1" ht="25.5" customHeight="1">
      <c r="B391" s="40"/>
      <c r="C391" s="165" t="s">
        <v>436</v>
      </c>
      <c r="D391" s="165" t="s">
        <v>141</v>
      </c>
      <c r="E391" s="166" t="s">
        <v>437</v>
      </c>
      <c r="F391" s="167" t="s">
        <v>438</v>
      </c>
      <c r="G391" s="168" t="s">
        <v>314</v>
      </c>
      <c r="H391" s="169">
        <v>25.1</v>
      </c>
      <c r="I391" s="170">
        <v>630</v>
      </c>
      <c r="J391" s="171">
        <f>ROUND(I391*H391,2)</f>
        <v>15813</v>
      </c>
      <c r="K391" s="167" t="s">
        <v>145</v>
      </c>
      <c r="L391" s="40"/>
      <c r="M391" s="172" t="s">
        <v>22</v>
      </c>
      <c r="N391" s="173" t="s">
        <v>51</v>
      </c>
      <c r="P391" s="174">
        <f>O391*H391</f>
        <v>0</v>
      </c>
      <c r="Q391" s="174">
        <v>2.8900000000000002E-3</v>
      </c>
      <c r="R391" s="174">
        <f>Q391*H391</f>
        <v>7.2539000000000006E-2</v>
      </c>
      <c r="S391" s="174">
        <v>0</v>
      </c>
      <c r="T391" s="175">
        <f>S391*H391</f>
        <v>0</v>
      </c>
      <c r="AR391" s="24" t="s">
        <v>146</v>
      </c>
      <c r="AT391" s="24" t="s">
        <v>141</v>
      </c>
      <c r="AU391" s="24" t="s">
        <v>89</v>
      </c>
      <c r="AY391" s="24" t="s">
        <v>138</v>
      </c>
      <c r="BE391" s="176">
        <f>IF(N391="základní",J391,0)</f>
        <v>0</v>
      </c>
      <c r="BF391" s="176">
        <f>IF(N391="snížená",J391,0)</f>
        <v>15813</v>
      </c>
      <c r="BG391" s="176">
        <f>IF(N391="zákl. přenesená",J391,0)</f>
        <v>0</v>
      </c>
      <c r="BH391" s="176">
        <f>IF(N391="sníž. přenesená",J391,0)</f>
        <v>0</v>
      </c>
      <c r="BI391" s="176">
        <f>IF(N391="nulová",J391,0)</f>
        <v>0</v>
      </c>
      <c r="BJ391" s="24" t="s">
        <v>89</v>
      </c>
      <c r="BK391" s="176">
        <f>ROUND(I391*H391,2)</f>
        <v>15813</v>
      </c>
      <c r="BL391" s="24" t="s">
        <v>146</v>
      </c>
      <c r="BM391" s="24" t="s">
        <v>439</v>
      </c>
    </row>
    <row r="392" spans="2:65" s="12" customFormat="1">
      <c r="B392" s="180"/>
      <c r="D392" s="177" t="s">
        <v>150</v>
      </c>
      <c r="E392" s="181" t="s">
        <v>22</v>
      </c>
      <c r="F392" s="182" t="s">
        <v>151</v>
      </c>
      <c r="H392" s="181" t="s">
        <v>22</v>
      </c>
      <c r="I392" s="183"/>
      <c r="L392" s="180"/>
      <c r="M392" s="184"/>
      <c r="T392" s="185"/>
      <c r="AT392" s="181" t="s">
        <v>150</v>
      </c>
      <c r="AU392" s="181" t="s">
        <v>89</v>
      </c>
      <c r="AV392" s="12" t="s">
        <v>24</v>
      </c>
      <c r="AW392" s="12" t="s">
        <v>42</v>
      </c>
      <c r="AX392" s="12" t="s">
        <v>79</v>
      </c>
      <c r="AY392" s="181" t="s">
        <v>138</v>
      </c>
    </row>
    <row r="393" spans="2:65" s="13" customFormat="1">
      <c r="B393" s="186"/>
      <c r="D393" s="177" t="s">
        <v>150</v>
      </c>
      <c r="E393" s="187" t="s">
        <v>22</v>
      </c>
      <c r="F393" s="188" t="s">
        <v>440</v>
      </c>
      <c r="H393" s="189">
        <v>25.1</v>
      </c>
      <c r="I393" s="190"/>
      <c r="L393" s="186"/>
      <c r="M393" s="191"/>
      <c r="T393" s="192"/>
      <c r="AT393" s="187" t="s">
        <v>150</v>
      </c>
      <c r="AU393" s="187" t="s">
        <v>89</v>
      </c>
      <c r="AV393" s="13" t="s">
        <v>89</v>
      </c>
      <c r="AW393" s="13" t="s">
        <v>42</v>
      </c>
      <c r="AX393" s="13" t="s">
        <v>79</v>
      </c>
      <c r="AY393" s="187" t="s">
        <v>138</v>
      </c>
    </row>
    <row r="394" spans="2:65" s="14" customFormat="1">
      <c r="B394" s="193"/>
      <c r="D394" s="177" t="s">
        <v>150</v>
      </c>
      <c r="E394" s="194" t="s">
        <v>22</v>
      </c>
      <c r="F394" s="195" t="s">
        <v>161</v>
      </c>
      <c r="H394" s="196">
        <v>25.1</v>
      </c>
      <c r="I394" s="197"/>
      <c r="L394" s="193"/>
      <c r="M394" s="198"/>
      <c r="T394" s="199"/>
      <c r="AT394" s="194" t="s">
        <v>150</v>
      </c>
      <c r="AU394" s="194" t="s">
        <v>89</v>
      </c>
      <c r="AV394" s="14" t="s">
        <v>162</v>
      </c>
      <c r="AW394" s="14" t="s">
        <v>42</v>
      </c>
      <c r="AX394" s="14" t="s">
        <v>79</v>
      </c>
      <c r="AY394" s="194" t="s">
        <v>138</v>
      </c>
    </row>
    <row r="395" spans="2:65" s="15" customFormat="1">
      <c r="B395" s="200"/>
      <c r="D395" s="177" t="s">
        <v>150</v>
      </c>
      <c r="E395" s="201" t="s">
        <v>22</v>
      </c>
      <c r="F395" s="202" t="s">
        <v>163</v>
      </c>
      <c r="H395" s="203">
        <v>25.1</v>
      </c>
      <c r="I395" s="204"/>
      <c r="L395" s="200"/>
      <c r="M395" s="205"/>
      <c r="T395" s="206"/>
      <c r="AT395" s="201" t="s">
        <v>150</v>
      </c>
      <c r="AU395" s="201" t="s">
        <v>89</v>
      </c>
      <c r="AV395" s="15" t="s">
        <v>164</v>
      </c>
      <c r="AW395" s="15" t="s">
        <v>42</v>
      </c>
      <c r="AX395" s="15" t="s">
        <v>24</v>
      </c>
      <c r="AY395" s="201" t="s">
        <v>138</v>
      </c>
    </row>
    <row r="396" spans="2:65" s="1" customFormat="1" ht="38.25" customHeight="1">
      <c r="B396" s="40"/>
      <c r="C396" s="165" t="s">
        <v>441</v>
      </c>
      <c r="D396" s="165" t="s">
        <v>141</v>
      </c>
      <c r="E396" s="166" t="s">
        <v>442</v>
      </c>
      <c r="F396" s="167" t="s">
        <v>443</v>
      </c>
      <c r="G396" s="168" t="s">
        <v>181</v>
      </c>
      <c r="H396" s="218">
        <v>1891</v>
      </c>
      <c r="I396" s="170">
        <v>5</v>
      </c>
      <c r="J396" s="171">
        <f>ROUND(I396*H396,2)</f>
        <v>9455</v>
      </c>
      <c r="K396" s="167" t="s">
        <v>145</v>
      </c>
      <c r="L396" s="40"/>
      <c r="M396" s="172" t="s">
        <v>22</v>
      </c>
      <c r="N396" s="173" t="s">
        <v>51</v>
      </c>
      <c r="P396" s="174">
        <f>O396*H396</f>
        <v>0</v>
      </c>
      <c r="Q396" s="174">
        <v>0</v>
      </c>
      <c r="R396" s="174">
        <f>Q396*H396</f>
        <v>0</v>
      </c>
      <c r="S396" s="174">
        <v>0</v>
      </c>
      <c r="T396" s="175">
        <f>S396*H396</f>
        <v>0</v>
      </c>
      <c r="AR396" s="24" t="s">
        <v>146</v>
      </c>
      <c r="AT396" s="24" t="s">
        <v>141</v>
      </c>
      <c r="AU396" s="24" t="s">
        <v>89</v>
      </c>
      <c r="AY396" s="24" t="s">
        <v>138</v>
      </c>
      <c r="BE396" s="176">
        <f>IF(N396="základní",J396,0)</f>
        <v>0</v>
      </c>
      <c r="BF396" s="176">
        <f>IF(N396="snížená",J396,0)</f>
        <v>9455</v>
      </c>
      <c r="BG396" s="176">
        <f>IF(N396="zákl. přenesená",J396,0)</f>
        <v>0</v>
      </c>
      <c r="BH396" s="176">
        <f>IF(N396="sníž. přenesená",J396,0)</f>
        <v>0</v>
      </c>
      <c r="BI396" s="176">
        <f>IF(N396="nulová",J396,0)</f>
        <v>0</v>
      </c>
      <c r="BJ396" s="24" t="s">
        <v>89</v>
      </c>
      <c r="BK396" s="176">
        <f>ROUND(I396*H396,2)</f>
        <v>9455</v>
      </c>
      <c r="BL396" s="24" t="s">
        <v>146</v>
      </c>
      <c r="BM396" s="24" t="s">
        <v>444</v>
      </c>
    </row>
    <row r="397" spans="2:65" s="1" customFormat="1" ht="85.5">
      <c r="B397" s="40"/>
      <c r="D397" s="177" t="s">
        <v>148</v>
      </c>
      <c r="F397" s="178" t="s">
        <v>445</v>
      </c>
      <c r="I397" s="106"/>
      <c r="L397" s="40"/>
      <c r="M397" s="179"/>
      <c r="T397" s="65"/>
      <c r="AT397" s="24" t="s">
        <v>148</v>
      </c>
      <c r="AU397" s="24" t="s">
        <v>89</v>
      </c>
    </row>
    <row r="398" spans="2:65" s="11" customFormat="1" ht="29.9" customHeight="1">
      <c r="B398" s="153"/>
      <c r="D398" s="154" t="s">
        <v>78</v>
      </c>
      <c r="E398" s="163" t="s">
        <v>446</v>
      </c>
      <c r="F398" s="163" t="s">
        <v>447</v>
      </c>
      <c r="I398" s="156"/>
      <c r="J398" s="164">
        <f>BK398</f>
        <v>31981.98</v>
      </c>
      <c r="L398" s="153"/>
      <c r="M398" s="158"/>
      <c r="P398" s="159">
        <f>SUM(P399:P417)</f>
        <v>0</v>
      </c>
      <c r="R398" s="159">
        <f>SUM(R399:R417)</f>
        <v>1.0575400000000002E-2</v>
      </c>
      <c r="T398" s="160">
        <f>SUM(T399:T417)</f>
        <v>0</v>
      </c>
      <c r="AR398" s="154" t="s">
        <v>89</v>
      </c>
      <c r="AT398" s="161" t="s">
        <v>78</v>
      </c>
      <c r="AU398" s="161" t="s">
        <v>24</v>
      </c>
      <c r="AY398" s="154" t="s">
        <v>138</v>
      </c>
      <c r="BK398" s="162">
        <f>SUM(BK399:BK417)</f>
        <v>31981.98</v>
      </c>
    </row>
    <row r="399" spans="2:65" s="1" customFormat="1" ht="16.5" customHeight="1">
      <c r="B399" s="40"/>
      <c r="C399" s="165" t="s">
        <v>448</v>
      </c>
      <c r="D399" s="165" t="s">
        <v>141</v>
      </c>
      <c r="E399" s="166" t="s">
        <v>449</v>
      </c>
      <c r="F399" s="167" t="s">
        <v>450</v>
      </c>
      <c r="G399" s="168" t="s">
        <v>144</v>
      </c>
      <c r="H399" s="169">
        <v>134.69800000000001</v>
      </c>
      <c r="I399" s="170">
        <v>35</v>
      </c>
      <c r="J399" s="171">
        <f>ROUND(I399*H399,2)</f>
        <v>4714.43</v>
      </c>
      <c r="K399" s="167" t="s">
        <v>22</v>
      </c>
      <c r="L399" s="40"/>
      <c r="M399" s="172" t="s">
        <v>22</v>
      </c>
      <c r="N399" s="173" t="s">
        <v>51</v>
      </c>
      <c r="P399" s="174">
        <f>O399*H399</f>
        <v>0</v>
      </c>
      <c r="Q399" s="174">
        <v>5.0000000000000002E-5</v>
      </c>
      <c r="R399" s="174">
        <f>Q399*H399</f>
        <v>6.7349000000000011E-3</v>
      </c>
      <c r="S399" s="174">
        <v>0</v>
      </c>
      <c r="T399" s="175">
        <f>S399*H399</f>
        <v>0</v>
      </c>
      <c r="AR399" s="24" t="s">
        <v>146</v>
      </c>
      <c r="AT399" s="24" t="s">
        <v>141</v>
      </c>
      <c r="AU399" s="24" t="s">
        <v>89</v>
      </c>
      <c r="AY399" s="24" t="s">
        <v>138</v>
      </c>
      <c r="BE399" s="176">
        <f>IF(N399="základní",J399,0)</f>
        <v>0</v>
      </c>
      <c r="BF399" s="176">
        <f>IF(N399="snížená",J399,0)</f>
        <v>4714.43</v>
      </c>
      <c r="BG399" s="176">
        <f>IF(N399="zákl. přenesená",J399,0)</f>
        <v>0</v>
      </c>
      <c r="BH399" s="176">
        <f>IF(N399="sníž. přenesená",J399,0)</f>
        <v>0</v>
      </c>
      <c r="BI399" s="176">
        <f>IF(N399="nulová",J399,0)</f>
        <v>0</v>
      </c>
      <c r="BJ399" s="24" t="s">
        <v>89</v>
      </c>
      <c r="BK399" s="176">
        <f>ROUND(I399*H399,2)</f>
        <v>4714.43</v>
      </c>
      <c r="BL399" s="24" t="s">
        <v>146</v>
      </c>
      <c r="BM399" s="24" t="s">
        <v>451</v>
      </c>
    </row>
    <row r="400" spans="2:65" s="12" customFormat="1">
      <c r="B400" s="180"/>
      <c r="D400" s="177" t="s">
        <v>150</v>
      </c>
      <c r="E400" s="181" t="s">
        <v>22</v>
      </c>
      <c r="F400" s="182" t="s">
        <v>316</v>
      </c>
      <c r="H400" s="181" t="s">
        <v>22</v>
      </c>
      <c r="I400" s="183"/>
      <c r="L400" s="180"/>
      <c r="M400" s="184"/>
      <c r="T400" s="185"/>
      <c r="AT400" s="181" t="s">
        <v>150</v>
      </c>
      <c r="AU400" s="181" t="s">
        <v>89</v>
      </c>
      <c r="AV400" s="12" t="s">
        <v>24</v>
      </c>
      <c r="AW400" s="12" t="s">
        <v>42</v>
      </c>
      <c r="AX400" s="12" t="s">
        <v>79</v>
      </c>
      <c r="AY400" s="181" t="s">
        <v>138</v>
      </c>
    </row>
    <row r="401" spans="2:65" s="12" customFormat="1">
      <c r="B401" s="180"/>
      <c r="D401" s="177" t="s">
        <v>150</v>
      </c>
      <c r="E401" s="181" t="s">
        <v>22</v>
      </c>
      <c r="F401" s="182" t="s">
        <v>452</v>
      </c>
      <c r="H401" s="181" t="s">
        <v>22</v>
      </c>
      <c r="I401" s="183"/>
      <c r="L401" s="180"/>
      <c r="M401" s="184"/>
      <c r="T401" s="185"/>
      <c r="AT401" s="181" t="s">
        <v>150</v>
      </c>
      <c r="AU401" s="181" t="s">
        <v>89</v>
      </c>
      <c r="AV401" s="12" t="s">
        <v>24</v>
      </c>
      <c r="AW401" s="12" t="s">
        <v>42</v>
      </c>
      <c r="AX401" s="12" t="s">
        <v>79</v>
      </c>
      <c r="AY401" s="181" t="s">
        <v>138</v>
      </c>
    </row>
    <row r="402" spans="2:65" s="13" customFormat="1">
      <c r="B402" s="186"/>
      <c r="D402" s="177" t="s">
        <v>150</v>
      </c>
      <c r="E402" s="187" t="s">
        <v>22</v>
      </c>
      <c r="F402" s="188" t="s">
        <v>453</v>
      </c>
      <c r="H402" s="189">
        <v>127.354</v>
      </c>
      <c r="I402" s="190"/>
      <c r="L402" s="186"/>
      <c r="M402" s="191"/>
      <c r="T402" s="192"/>
      <c r="AT402" s="187" t="s">
        <v>150</v>
      </c>
      <c r="AU402" s="187" t="s">
        <v>89</v>
      </c>
      <c r="AV402" s="13" t="s">
        <v>89</v>
      </c>
      <c r="AW402" s="13" t="s">
        <v>42</v>
      </c>
      <c r="AX402" s="13" t="s">
        <v>79</v>
      </c>
      <c r="AY402" s="187" t="s">
        <v>138</v>
      </c>
    </row>
    <row r="403" spans="2:65" s="14" customFormat="1">
      <c r="B403" s="193"/>
      <c r="D403" s="177" t="s">
        <v>150</v>
      </c>
      <c r="E403" s="194" t="s">
        <v>22</v>
      </c>
      <c r="F403" s="195" t="s">
        <v>161</v>
      </c>
      <c r="H403" s="196">
        <v>127.354</v>
      </c>
      <c r="I403" s="197"/>
      <c r="L403" s="193"/>
      <c r="M403" s="198"/>
      <c r="T403" s="199"/>
      <c r="AT403" s="194" t="s">
        <v>150</v>
      </c>
      <c r="AU403" s="194" t="s">
        <v>89</v>
      </c>
      <c r="AV403" s="14" t="s">
        <v>162</v>
      </c>
      <c r="AW403" s="14" t="s">
        <v>42</v>
      </c>
      <c r="AX403" s="14" t="s">
        <v>79</v>
      </c>
      <c r="AY403" s="194" t="s">
        <v>138</v>
      </c>
    </row>
    <row r="404" spans="2:65" s="12" customFormat="1">
      <c r="B404" s="180"/>
      <c r="D404" s="177" t="s">
        <v>150</v>
      </c>
      <c r="E404" s="181" t="s">
        <v>22</v>
      </c>
      <c r="F404" s="182" t="s">
        <v>454</v>
      </c>
      <c r="H404" s="181" t="s">
        <v>22</v>
      </c>
      <c r="I404" s="183"/>
      <c r="L404" s="180"/>
      <c r="M404" s="184"/>
      <c r="T404" s="185"/>
      <c r="AT404" s="181" t="s">
        <v>150</v>
      </c>
      <c r="AU404" s="181" t="s">
        <v>89</v>
      </c>
      <c r="AV404" s="12" t="s">
        <v>24</v>
      </c>
      <c r="AW404" s="12" t="s">
        <v>42</v>
      </c>
      <c r="AX404" s="12" t="s">
        <v>79</v>
      </c>
      <c r="AY404" s="181" t="s">
        <v>138</v>
      </c>
    </row>
    <row r="405" spans="2:65" s="13" customFormat="1">
      <c r="B405" s="186"/>
      <c r="D405" s="177" t="s">
        <v>150</v>
      </c>
      <c r="E405" s="187" t="s">
        <v>22</v>
      </c>
      <c r="F405" s="188" t="s">
        <v>455</v>
      </c>
      <c r="H405" s="189">
        <v>7.3440000000000003</v>
      </c>
      <c r="I405" s="190"/>
      <c r="L405" s="186"/>
      <c r="M405" s="191"/>
      <c r="T405" s="192"/>
      <c r="AT405" s="187" t="s">
        <v>150</v>
      </c>
      <c r="AU405" s="187" t="s">
        <v>89</v>
      </c>
      <c r="AV405" s="13" t="s">
        <v>89</v>
      </c>
      <c r="AW405" s="13" t="s">
        <v>42</v>
      </c>
      <c r="AX405" s="13" t="s">
        <v>79</v>
      </c>
      <c r="AY405" s="187" t="s">
        <v>138</v>
      </c>
    </row>
    <row r="406" spans="2:65" s="14" customFormat="1">
      <c r="B406" s="193"/>
      <c r="D406" s="177" t="s">
        <v>150</v>
      </c>
      <c r="E406" s="194" t="s">
        <v>22</v>
      </c>
      <c r="F406" s="195" t="s">
        <v>161</v>
      </c>
      <c r="H406" s="196">
        <v>7.3440000000000003</v>
      </c>
      <c r="I406" s="197"/>
      <c r="L406" s="193"/>
      <c r="M406" s="198"/>
      <c r="T406" s="199"/>
      <c r="AT406" s="194" t="s">
        <v>150</v>
      </c>
      <c r="AU406" s="194" t="s">
        <v>89</v>
      </c>
      <c r="AV406" s="14" t="s">
        <v>162</v>
      </c>
      <c r="AW406" s="14" t="s">
        <v>42</v>
      </c>
      <c r="AX406" s="14" t="s">
        <v>79</v>
      </c>
      <c r="AY406" s="194" t="s">
        <v>138</v>
      </c>
    </row>
    <row r="407" spans="2:65" s="15" customFormat="1">
      <c r="B407" s="200"/>
      <c r="D407" s="177" t="s">
        <v>150</v>
      </c>
      <c r="E407" s="201" t="s">
        <v>22</v>
      </c>
      <c r="F407" s="202" t="s">
        <v>163</v>
      </c>
      <c r="H407" s="203">
        <v>134.69800000000001</v>
      </c>
      <c r="I407" s="204"/>
      <c r="L407" s="200"/>
      <c r="M407" s="205"/>
      <c r="T407" s="206"/>
      <c r="AT407" s="201" t="s">
        <v>150</v>
      </c>
      <c r="AU407" s="201" t="s">
        <v>89</v>
      </c>
      <c r="AV407" s="15" t="s">
        <v>164</v>
      </c>
      <c r="AW407" s="15" t="s">
        <v>42</v>
      </c>
      <c r="AX407" s="15" t="s">
        <v>24</v>
      </c>
      <c r="AY407" s="201" t="s">
        <v>138</v>
      </c>
    </row>
    <row r="408" spans="2:65" s="1" customFormat="1" ht="25.5" customHeight="1">
      <c r="B408" s="40"/>
      <c r="C408" s="165" t="s">
        <v>456</v>
      </c>
      <c r="D408" s="165" t="s">
        <v>141</v>
      </c>
      <c r="E408" s="166" t="s">
        <v>457</v>
      </c>
      <c r="F408" s="167" t="s">
        <v>458</v>
      </c>
      <c r="G408" s="168" t="s">
        <v>144</v>
      </c>
      <c r="H408" s="169">
        <v>76.81</v>
      </c>
      <c r="I408" s="170">
        <v>355</v>
      </c>
      <c r="J408" s="171">
        <f>ROUND(I408*H408,2)</f>
        <v>27267.55</v>
      </c>
      <c r="K408" s="167" t="s">
        <v>145</v>
      </c>
      <c r="L408" s="40"/>
      <c r="M408" s="172" t="s">
        <v>22</v>
      </c>
      <c r="N408" s="173" t="s">
        <v>51</v>
      </c>
      <c r="P408" s="174">
        <f>O408*H408</f>
        <v>0</v>
      </c>
      <c r="Q408" s="174">
        <v>5.0000000000000002E-5</v>
      </c>
      <c r="R408" s="174">
        <f>Q408*H408</f>
        <v>3.8405000000000002E-3</v>
      </c>
      <c r="S408" s="174">
        <v>0</v>
      </c>
      <c r="T408" s="175">
        <f>S408*H408</f>
        <v>0</v>
      </c>
      <c r="AR408" s="24" t="s">
        <v>146</v>
      </c>
      <c r="AT408" s="24" t="s">
        <v>141</v>
      </c>
      <c r="AU408" s="24" t="s">
        <v>89</v>
      </c>
      <c r="AY408" s="24" t="s">
        <v>138</v>
      </c>
      <c r="BE408" s="176">
        <f>IF(N408="základní",J408,0)</f>
        <v>0</v>
      </c>
      <c r="BF408" s="176">
        <f>IF(N408="snížená",J408,0)</f>
        <v>27267.55</v>
      </c>
      <c r="BG408" s="176">
        <f>IF(N408="zákl. přenesená",J408,0)</f>
        <v>0</v>
      </c>
      <c r="BH408" s="176">
        <f>IF(N408="sníž. přenesená",J408,0)</f>
        <v>0</v>
      </c>
      <c r="BI408" s="176">
        <f>IF(N408="nulová",J408,0)</f>
        <v>0</v>
      </c>
      <c r="BJ408" s="24" t="s">
        <v>89</v>
      </c>
      <c r="BK408" s="176">
        <f>ROUND(I408*H408,2)</f>
        <v>27267.55</v>
      </c>
      <c r="BL408" s="24" t="s">
        <v>146</v>
      </c>
      <c r="BM408" s="24" t="s">
        <v>459</v>
      </c>
    </row>
    <row r="409" spans="2:65" s="1" customFormat="1" ht="28.5">
      <c r="B409" s="40"/>
      <c r="D409" s="177" t="s">
        <v>148</v>
      </c>
      <c r="F409" s="178" t="s">
        <v>460</v>
      </c>
      <c r="I409" s="106"/>
      <c r="L409" s="40"/>
      <c r="M409" s="179"/>
      <c r="T409" s="65"/>
      <c r="AT409" s="24" t="s">
        <v>148</v>
      </c>
      <c r="AU409" s="24" t="s">
        <v>89</v>
      </c>
    </row>
    <row r="410" spans="2:65" s="12" customFormat="1">
      <c r="B410" s="180"/>
      <c r="D410" s="177" t="s">
        <v>150</v>
      </c>
      <c r="E410" s="181" t="s">
        <v>22</v>
      </c>
      <c r="F410" s="182" t="s">
        <v>316</v>
      </c>
      <c r="H410" s="181" t="s">
        <v>22</v>
      </c>
      <c r="I410" s="183"/>
      <c r="L410" s="180"/>
      <c r="M410" s="184"/>
      <c r="T410" s="185"/>
      <c r="AT410" s="181" t="s">
        <v>150</v>
      </c>
      <c r="AU410" s="181" t="s">
        <v>89</v>
      </c>
      <c r="AV410" s="12" t="s">
        <v>24</v>
      </c>
      <c r="AW410" s="12" t="s">
        <v>42</v>
      </c>
      <c r="AX410" s="12" t="s">
        <v>79</v>
      </c>
      <c r="AY410" s="181" t="s">
        <v>138</v>
      </c>
    </row>
    <row r="411" spans="2:65" s="12" customFormat="1">
      <c r="B411" s="180"/>
      <c r="D411" s="177" t="s">
        <v>150</v>
      </c>
      <c r="E411" s="181" t="s">
        <v>22</v>
      </c>
      <c r="F411" s="182" t="s">
        <v>452</v>
      </c>
      <c r="H411" s="181" t="s">
        <v>22</v>
      </c>
      <c r="I411" s="183"/>
      <c r="L411" s="180"/>
      <c r="M411" s="184"/>
      <c r="T411" s="185"/>
      <c r="AT411" s="181" t="s">
        <v>150</v>
      </c>
      <c r="AU411" s="181" t="s">
        <v>89</v>
      </c>
      <c r="AV411" s="12" t="s">
        <v>24</v>
      </c>
      <c r="AW411" s="12" t="s">
        <v>42</v>
      </c>
      <c r="AX411" s="12" t="s">
        <v>79</v>
      </c>
      <c r="AY411" s="181" t="s">
        <v>138</v>
      </c>
    </row>
    <row r="412" spans="2:65" s="13" customFormat="1">
      <c r="B412" s="186"/>
      <c r="D412" s="177" t="s">
        <v>150</v>
      </c>
      <c r="E412" s="187" t="s">
        <v>22</v>
      </c>
      <c r="F412" s="188" t="s">
        <v>461</v>
      </c>
      <c r="H412" s="189">
        <v>69.465999999999994</v>
      </c>
      <c r="I412" s="190"/>
      <c r="L412" s="186"/>
      <c r="M412" s="191"/>
      <c r="T412" s="192"/>
      <c r="AT412" s="187" t="s">
        <v>150</v>
      </c>
      <c r="AU412" s="187" t="s">
        <v>89</v>
      </c>
      <c r="AV412" s="13" t="s">
        <v>89</v>
      </c>
      <c r="AW412" s="13" t="s">
        <v>42</v>
      </c>
      <c r="AX412" s="13" t="s">
        <v>79</v>
      </c>
      <c r="AY412" s="187" t="s">
        <v>138</v>
      </c>
    </row>
    <row r="413" spans="2:65" s="14" customFormat="1">
      <c r="B413" s="193"/>
      <c r="D413" s="177" t="s">
        <v>150</v>
      </c>
      <c r="E413" s="194" t="s">
        <v>22</v>
      </c>
      <c r="F413" s="195" t="s">
        <v>161</v>
      </c>
      <c r="H413" s="196">
        <v>69.465999999999994</v>
      </c>
      <c r="I413" s="197"/>
      <c r="L413" s="193"/>
      <c r="M413" s="198"/>
      <c r="T413" s="199"/>
      <c r="AT413" s="194" t="s">
        <v>150</v>
      </c>
      <c r="AU413" s="194" t="s">
        <v>89</v>
      </c>
      <c r="AV413" s="14" t="s">
        <v>162</v>
      </c>
      <c r="AW413" s="14" t="s">
        <v>42</v>
      </c>
      <c r="AX413" s="14" t="s">
        <v>79</v>
      </c>
      <c r="AY413" s="194" t="s">
        <v>138</v>
      </c>
    </row>
    <row r="414" spans="2:65" s="12" customFormat="1">
      <c r="B414" s="180"/>
      <c r="D414" s="177" t="s">
        <v>150</v>
      </c>
      <c r="E414" s="181" t="s">
        <v>22</v>
      </c>
      <c r="F414" s="182" t="s">
        <v>454</v>
      </c>
      <c r="H414" s="181" t="s">
        <v>22</v>
      </c>
      <c r="I414" s="183"/>
      <c r="L414" s="180"/>
      <c r="M414" s="184"/>
      <c r="T414" s="185"/>
      <c r="AT414" s="181" t="s">
        <v>150</v>
      </c>
      <c r="AU414" s="181" t="s">
        <v>89</v>
      </c>
      <c r="AV414" s="12" t="s">
        <v>24</v>
      </c>
      <c r="AW414" s="12" t="s">
        <v>42</v>
      </c>
      <c r="AX414" s="12" t="s">
        <v>79</v>
      </c>
      <c r="AY414" s="181" t="s">
        <v>138</v>
      </c>
    </row>
    <row r="415" spans="2:65" s="13" customFormat="1">
      <c r="B415" s="186"/>
      <c r="D415" s="177" t="s">
        <v>150</v>
      </c>
      <c r="E415" s="187" t="s">
        <v>22</v>
      </c>
      <c r="F415" s="188" t="s">
        <v>455</v>
      </c>
      <c r="H415" s="189">
        <v>7.3440000000000003</v>
      </c>
      <c r="I415" s="190"/>
      <c r="L415" s="186"/>
      <c r="M415" s="191"/>
      <c r="T415" s="192"/>
      <c r="AT415" s="187" t="s">
        <v>150</v>
      </c>
      <c r="AU415" s="187" t="s">
        <v>89</v>
      </c>
      <c r="AV415" s="13" t="s">
        <v>89</v>
      </c>
      <c r="AW415" s="13" t="s">
        <v>42</v>
      </c>
      <c r="AX415" s="13" t="s">
        <v>79</v>
      </c>
      <c r="AY415" s="187" t="s">
        <v>138</v>
      </c>
    </row>
    <row r="416" spans="2:65" s="14" customFormat="1">
      <c r="B416" s="193"/>
      <c r="D416" s="177" t="s">
        <v>150</v>
      </c>
      <c r="E416" s="194" t="s">
        <v>22</v>
      </c>
      <c r="F416" s="195" t="s">
        <v>161</v>
      </c>
      <c r="H416" s="196">
        <v>7.3440000000000003</v>
      </c>
      <c r="I416" s="197"/>
      <c r="L416" s="193"/>
      <c r="M416" s="198"/>
      <c r="T416" s="199"/>
      <c r="AT416" s="194" t="s">
        <v>150</v>
      </c>
      <c r="AU416" s="194" t="s">
        <v>89</v>
      </c>
      <c r="AV416" s="14" t="s">
        <v>162</v>
      </c>
      <c r="AW416" s="14" t="s">
        <v>42</v>
      </c>
      <c r="AX416" s="14" t="s">
        <v>79</v>
      </c>
      <c r="AY416" s="194" t="s">
        <v>138</v>
      </c>
    </row>
    <row r="417" spans="2:51" s="15" customFormat="1">
      <c r="B417" s="200"/>
      <c r="D417" s="177" t="s">
        <v>150</v>
      </c>
      <c r="E417" s="201" t="s">
        <v>22</v>
      </c>
      <c r="F417" s="202" t="s">
        <v>163</v>
      </c>
      <c r="H417" s="203">
        <v>76.81</v>
      </c>
      <c r="I417" s="204"/>
      <c r="L417" s="200"/>
      <c r="M417" s="219"/>
      <c r="N417" s="220"/>
      <c r="O417" s="220"/>
      <c r="P417" s="220"/>
      <c r="Q417" s="220"/>
      <c r="R417" s="220"/>
      <c r="S417" s="220"/>
      <c r="T417" s="221"/>
      <c r="AT417" s="201" t="s">
        <v>150</v>
      </c>
      <c r="AU417" s="201" t="s">
        <v>89</v>
      </c>
      <c r="AV417" s="15" t="s">
        <v>164</v>
      </c>
      <c r="AW417" s="15" t="s">
        <v>42</v>
      </c>
      <c r="AX417" s="15" t="s">
        <v>24</v>
      </c>
      <c r="AY417" s="201" t="s">
        <v>138</v>
      </c>
    </row>
    <row r="418" spans="2:51" s="1" customFormat="1" ht="6.9" customHeight="1">
      <c r="B418" s="53"/>
      <c r="C418" s="54"/>
      <c r="D418" s="54"/>
      <c r="E418" s="54"/>
      <c r="F418" s="54"/>
      <c r="G418" s="54"/>
      <c r="H418" s="54"/>
      <c r="I418" s="124"/>
      <c r="J418" s="54"/>
      <c r="K418" s="54"/>
      <c r="L418" s="40"/>
    </row>
  </sheetData>
  <sheetProtection algorithmName="SHA-512" hashValue="lInpxJqGfnMbNENYAN/SDacgCwujHpYfGkA/+hby33JIXfrJfC0fSJ70yfMWZoLqU2QMZe1PNXSwI7EQHOlr4g==" saltValue="w3sYI/oDs4E95qSURHgvtl7HW5FyMFeID7l/xZ428+xPUM1UxhaUrKEKdlOmPMYQ2yhyr6l4OzPDKhjbZqz9+A==" spinCount="100000" sheet="1" objects="1" scenarios="1" formatColumns="0" formatRows="0" autoFilter="0"/>
  <autoFilter ref="C88:K417" xr:uid="{00000000-0009-0000-0000-000001000000}"/>
  <mergeCells count="13">
    <mergeCell ref="E81:H81"/>
    <mergeCell ref="G1:H1"/>
    <mergeCell ref="L2:V2"/>
    <mergeCell ref="E49:H49"/>
    <mergeCell ref="E51:H51"/>
    <mergeCell ref="J55:J56"/>
    <mergeCell ref="E77:H77"/>
    <mergeCell ref="E79:H79"/>
    <mergeCell ref="E7:H7"/>
    <mergeCell ref="E9:H9"/>
    <mergeCell ref="E11:H11"/>
    <mergeCell ref="E26:H26"/>
    <mergeCell ref="E47:H47"/>
  </mergeCells>
  <hyperlinks>
    <hyperlink ref="F1:G1" location="C2" display="1) Krycí list soupisu" xr:uid="{00000000-0004-0000-0100-000000000000}"/>
    <hyperlink ref="G1:H1" location="C58" display="2) Rekapitulace" xr:uid="{00000000-0004-0000-0100-000001000000}"/>
    <hyperlink ref="J1" location="C88" display="3) Soupis prací" xr:uid="{00000000-0004-0000-0100-000002000000}"/>
    <hyperlink ref="L1:V1" location="'Rekapitulace stavby'!C2" display="Rekapitulace stavby" xr:uid="{00000000-0004-0000-01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R141"/>
  <sheetViews>
    <sheetView showGridLines="0" workbookViewId="0">
      <pane ySplit="1" topLeftCell="A106" activePane="bottomLeft" state="frozen"/>
      <selection pane="bottomLeft" activeCell="J122" sqref="J122"/>
    </sheetView>
  </sheetViews>
  <sheetFormatPr defaultRowHeight="12"/>
  <cols>
    <col min="1" max="1" width="8.25" customWidth="1"/>
    <col min="2" max="2" width="1.75" customWidth="1"/>
    <col min="3" max="3" width="4.125" customWidth="1"/>
    <col min="4" max="4" width="4.25" customWidth="1"/>
    <col min="5" max="5" width="17.125" customWidth="1"/>
    <col min="6" max="6" width="75" customWidth="1"/>
    <col min="7" max="7" width="8.75" customWidth="1"/>
    <col min="8" max="8" width="11.125" customWidth="1"/>
    <col min="9" max="9" width="12.75" style="102" customWidth="1"/>
    <col min="10" max="10" width="23.375" customWidth="1"/>
    <col min="11" max="11" width="15.375" customWidth="1"/>
    <col min="13" max="18" width="9.25" hidden="1"/>
    <col min="19" max="19" width="8.125" hidden="1" customWidth="1"/>
    <col min="20" max="20" width="29.75" hidden="1" customWidth="1"/>
    <col min="21" max="21" width="16.25" hidden="1" customWidth="1"/>
    <col min="22" max="22" width="12.25" customWidth="1"/>
    <col min="23" max="23" width="16.25" customWidth="1"/>
    <col min="24" max="24" width="12.25" customWidth="1"/>
    <col min="25" max="25" width="15" customWidth="1"/>
    <col min="26" max="26" width="11" customWidth="1"/>
    <col min="27" max="27" width="15" customWidth="1"/>
    <col min="28" max="28" width="16.25" customWidth="1"/>
    <col min="29" max="29" width="11" customWidth="1"/>
    <col min="30" max="30" width="15" customWidth="1"/>
    <col min="31" max="31" width="16.25" customWidth="1"/>
    <col min="44" max="65" width="9.25" hidden="1"/>
  </cols>
  <sheetData>
    <row r="1" spans="1:70" ht="21.75" customHeight="1">
      <c r="A1" s="22"/>
      <c r="B1" s="18"/>
      <c r="C1" s="18"/>
      <c r="D1" s="19" t="s">
        <v>1</v>
      </c>
      <c r="E1" s="18"/>
      <c r="F1" s="103" t="s">
        <v>99</v>
      </c>
      <c r="G1" s="344" t="s">
        <v>100</v>
      </c>
      <c r="H1" s="344"/>
      <c r="I1" s="104"/>
      <c r="J1" s="103" t="s">
        <v>101</v>
      </c>
      <c r="K1" s="19" t="s">
        <v>102</v>
      </c>
      <c r="L1" s="103" t="s">
        <v>103</v>
      </c>
      <c r="M1" s="103"/>
      <c r="N1" s="103"/>
      <c r="O1" s="103"/>
      <c r="P1" s="103"/>
      <c r="Q1" s="103"/>
      <c r="R1" s="103"/>
      <c r="S1" s="103"/>
      <c r="T1" s="10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1:70" ht="36.9" customHeight="1">
      <c r="L2" s="312"/>
      <c r="M2" s="312"/>
      <c r="N2" s="312"/>
      <c r="O2" s="312"/>
      <c r="P2" s="312"/>
      <c r="Q2" s="312"/>
      <c r="R2" s="312"/>
      <c r="S2" s="312"/>
      <c r="T2" s="312"/>
      <c r="U2" s="312"/>
      <c r="V2" s="312"/>
      <c r="AT2" s="24" t="s">
        <v>93</v>
      </c>
    </row>
    <row r="3" spans="1:70" ht="6.9" customHeight="1">
      <c r="B3" s="25"/>
      <c r="C3" s="26"/>
      <c r="D3" s="26"/>
      <c r="E3" s="26"/>
      <c r="F3" s="26"/>
      <c r="G3" s="26"/>
      <c r="H3" s="26"/>
      <c r="I3" s="105"/>
      <c r="J3" s="26"/>
      <c r="K3" s="27"/>
      <c r="AT3" s="24" t="s">
        <v>24</v>
      </c>
    </row>
    <row r="4" spans="1:70" ht="36.9" customHeight="1">
      <c r="B4" s="28"/>
      <c r="D4" s="29" t="s">
        <v>104</v>
      </c>
      <c r="K4" s="30"/>
      <c r="M4" s="31" t="s">
        <v>12</v>
      </c>
      <c r="AT4" s="24" t="s">
        <v>6</v>
      </c>
    </row>
    <row r="5" spans="1:70" ht="6.9" customHeight="1">
      <c r="B5" s="28"/>
      <c r="K5" s="30"/>
    </row>
    <row r="6" spans="1:70">
      <c r="B6" s="28"/>
      <c r="D6" s="36" t="s">
        <v>18</v>
      </c>
      <c r="K6" s="30"/>
    </row>
    <row r="7" spans="1:70" ht="16.5" customHeight="1">
      <c r="B7" s="28"/>
      <c r="E7" s="345" t="str">
        <f>'Rekapitulace stavby'!K6</f>
        <v>Rekonstrukce objektu Tyršova 423_14, Trmice</v>
      </c>
      <c r="F7" s="347"/>
      <c r="G7" s="347"/>
      <c r="H7" s="347"/>
      <c r="K7" s="30"/>
    </row>
    <row r="8" spans="1:70">
      <c r="B8" s="28"/>
      <c r="D8" s="36" t="s">
        <v>105</v>
      </c>
      <c r="K8" s="30"/>
    </row>
    <row r="9" spans="1:70" s="1" customFormat="1" ht="16.5" customHeight="1">
      <c r="B9" s="40"/>
      <c r="E9" s="345" t="s">
        <v>106</v>
      </c>
      <c r="F9" s="343"/>
      <c r="G9" s="343"/>
      <c r="H9" s="343"/>
      <c r="I9" s="106"/>
      <c r="K9" s="43"/>
    </row>
    <row r="10" spans="1:70" s="1" customFormat="1">
      <c r="B10" s="40"/>
      <c r="D10" s="36" t="s">
        <v>107</v>
      </c>
      <c r="I10" s="106"/>
      <c r="K10" s="43"/>
    </row>
    <row r="11" spans="1:70" s="1" customFormat="1" ht="36.9" customHeight="1">
      <c r="B11" s="40"/>
      <c r="E11" s="338" t="s">
        <v>462</v>
      </c>
      <c r="F11" s="343"/>
      <c r="G11" s="343"/>
      <c r="H11" s="343"/>
      <c r="I11" s="106"/>
      <c r="K11" s="43"/>
    </row>
    <row r="12" spans="1:70" s="1" customFormat="1">
      <c r="B12" s="40"/>
      <c r="I12" s="106"/>
      <c r="K12" s="43"/>
    </row>
    <row r="13" spans="1:70" s="1" customFormat="1" ht="14.4" customHeight="1">
      <c r="B13" s="40"/>
      <c r="D13" s="36" t="s">
        <v>21</v>
      </c>
      <c r="F13" s="34" t="s">
        <v>22</v>
      </c>
      <c r="I13" s="107" t="s">
        <v>23</v>
      </c>
      <c r="J13" s="34" t="s">
        <v>22</v>
      </c>
      <c r="K13" s="43"/>
    </row>
    <row r="14" spans="1:70" s="1" customFormat="1" ht="14.4" customHeight="1">
      <c r="B14" s="40"/>
      <c r="D14" s="36" t="s">
        <v>25</v>
      </c>
      <c r="F14" s="34" t="s">
        <v>109</v>
      </c>
      <c r="I14" s="107" t="s">
        <v>27</v>
      </c>
      <c r="J14" s="62" t="str">
        <f>'Rekapitulace stavby'!AN8</f>
        <v>7. 11. 2014</v>
      </c>
      <c r="K14" s="43"/>
    </row>
    <row r="15" spans="1:70" s="1" customFormat="1" ht="10.75" customHeight="1">
      <c r="B15" s="40"/>
      <c r="I15" s="106"/>
      <c r="K15" s="43"/>
    </row>
    <row r="16" spans="1:70" s="1" customFormat="1" ht="14.4" customHeight="1">
      <c r="B16" s="40"/>
      <c r="D16" s="36" t="s">
        <v>31</v>
      </c>
      <c r="I16" s="107" t="s">
        <v>32</v>
      </c>
      <c r="J16" s="34" t="s">
        <v>33</v>
      </c>
      <c r="K16" s="43"/>
    </row>
    <row r="17" spans="2:11" s="1" customFormat="1" ht="18" customHeight="1">
      <c r="B17" s="40"/>
      <c r="E17" s="34" t="s">
        <v>34</v>
      </c>
      <c r="I17" s="107" t="s">
        <v>35</v>
      </c>
      <c r="J17" s="34" t="s">
        <v>36</v>
      </c>
      <c r="K17" s="43"/>
    </row>
    <row r="18" spans="2:11" s="1" customFormat="1" ht="6.9" customHeight="1">
      <c r="B18" s="40"/>
      <c r="I18" s="106"/>
      <c r="K18" s="43"/>
    </row>
    <row r="19" spans="2:11" s="1" customFormat="1" ht="14.4" customHeight="1">
      <c r="B19" s="40"/>
      <c r="D19" s="36" t="s">
        <v>37</v>
      </c>
      <c r="I19" s="107" t="s">
        <v>32</v>
      </c>
      <c r="J19" s="34" t="str">
        <f>IF('Rekapitulace stavby'!AN13="Vyplň údaj","",IF('Rekapitulace stavby'!AN13="","",'Rekapitulace stavby'!AN13))</f>
        <v>25460625</v>
      </c>
      <c r="K19" s="43"/>
    </row>
    <row r="20" spans="2:11" s="1" customFormat="1" ht="18" customHeight="1">
      <c r="B20" s="40"/>
      <c r="E20" s="34" t="str">
        <f>IF('Rekapitulace stavby'!E14="Vyplň údaj","",IF('Rekapitulace stavby'!E14="","",'Rekapitulace stavby'!E14))</f>
        <v>SIM stavby spol. s r.o.</v>
      </c>
      <c r="I20" s="107" t="s">
        <v>35</v>
      </c>
      <c r="J20" s="34" t="str">
        <f>IF('Rekapitulace stavby'!AN14="Vyplň údaj","",IF('Rekapitulace stavby'!AN14="","",'Rekapitulace stavby'!AN14))</f>
        <v>CZ25460625</v>
      </c>
      <c r="K20" s="43"/>
    </row>
    <row r="21" spans="2:11" s="1" customFormat="1" ht="6.9" customHeight="1">
      <c r="B21" s="40"/>
      <c r="I21" s="106"/>
      <c r="K21" s="43"/>
    </row>
    <row r="22" spans="2:11" s="1" customFormat="1" ht="14.4" customHeight="1">
      <c r="B22" s="40"/>
      <c r="D22" s="36" t="s">
        <v>38</v>
      </c>
      <c r="I22" s="107" t="s">
        <v>32</v>
      </c>
      <c r="J22" s="34" t="s">
        <v>39</v>
      </c>
      <c r="K22" s="43"/>
    </row>
    <row r="23" spans="2:11" s="1" customFormat="1" ht="18" customHeight="1">
      <c r="B23" s="40"/>
      <c r="E23" s="34" t="s">
        <v>40</v>
      </c>
      <c r="I23" s="107" t="s">
        <v>35</v>
      </c>
      <c r="J23" s="34" t="s">
        <v>41</v>
      </c>
      <c r="K23" s="43"/>
    </row>
    <row r="24" spans="2:11" s="1" customFormat="1" ht="6.9" customHeight="1">
      <c r="B24" s="40"/>
      <c r="I24" s="106"/>
      <c r="K24" s="43"/>
    </row>
    <row r="25" spans="2:11" s="1" customFormat="1" ht="14.4" customHeight="1">
      <c r="B25" s="40"/>
      <c r="D25" s="36" t="s">
        <v>43</v>
      </c>
      <c r="I25" s="106"/>
      <c r="K25" s="43"/>
    </row>
    <row r="26" spans="2:11" s="7" customFormat="1" ht="16.5" customHeight="1">
      <c r="B26" s="108"/>
      <c r="E26" s="317" t="s">
        <v>22</v>
      </c>
      <c r="F26" s="317"/>
      <c r="G26" s="317"/>
      <c r="H26" s="317"/>
      <c r="I26" s="109"/>
      <c r="K26" s="110"/>
    </row>
    <row r="27" spans="2:11" s="1" customFormat="1" ht="6.9" customHeight="1">
      <c r="B27" s="40"/>
      <c r="I27" s="106"/>
      <c r="K27" s="43"/>
    </row>
    <row r="28" spans="2:11" s="1" customFormat="1" ht="6.9" customHeight="1">
      <c r="B28" s="40"/>
      <c r="D28" s="63"/>
      <c r="E28" s="63"/>
      <c r="F28" s="63"/>
      <c r="G28" s="63"/>
      <c r="H28" s="63"/>
      <c r="I28" s="111"/>
      <c r="J28" s="63"/>
      <c r="K28" s="112"/>
    </row>
    <row r="29" spans="2:11" s="1" customFormat="1" ht="25.4" customHeight="1">
      <c r="B29" s="40"/>
      <c r="D29" s="113" t="s">
        <v>45</v>
      </c>
      <c r="I29" s="106"/>
      <c r="J29" s="74">
        <f>ROUND(J88,2)</f>
        <v>1023555.8</v>
      </c>
      <c r="K29" s="43"/>
    </row>
    <row r="30" spans="2:11" s="1" customFormat="1" ht="6.9" customHeight="1">
      <c r="B30" s="40"/>
      <c r="D30" s="63"/>
      <c r="E30" s="63"/>
      <c r="F30" s="63"/>
      <c r="G30" s="63"/>
      <c r="H30" s="63"/>
      <c r="I30" s="111"/>
      <c r="J30" s="63"/>
      <c r="K30" s="112"/>
    </row>
    <row r="31" spans="2:11" s="1" customFormat="1" ht="14.4" customHeight="1">
      <c r="B31" s="40"/>
      <c r="F31" s="44" t="s">
        <v>47</v>
      </c>
      <c r="I31" s="114" t="s">
        <v>46</v>
      </c>
      <c r="J31" s="44" t="s">
        <v>48</v>
      </c>
      <c r="K31" s="43"/>
    </row>
    <row r="32" spans="2:11" s="1" customFormat="1" ht="14.4" customHeight="1">
      <c r="B32" s="40"/>
      <c r="D32" s="46" t="s">
        <v>49</v>
      </c>
      <c r="E32" s="46" t="s">
        <v>50</v>
      </c>
      <c r="F32" s="115">
        <f>ROUND(SUM(BE88:BE140), 2)</f>
        <v>0</v>
      </c>
      <c r="I32" s="116">
        <v>0.21</v>
      </c>
      <c r="J32" s="115">
        <f>ROUND(ROUND((SUM(BE88:BE140)), 2)*I32, 2)</f>
        <v>0</v>
      </c>
      <c r="K32" s="43"/>
    </row>
    <row r="33" spans="2:11" s="1" customFormat="1" ht="14.4" customHeight="1">
      <c r="B33" s="40"/>
      <c r="E33" s="46" t="s">
        <v>51</v>
      </c>
      <c r="F33" s="115">
        <f>ROUND(SUM(BF88:BF140), 2)</f>
        <v>1023555.8</v>
      </c>
      <c r="I33" s="116">
        <v>0.15</v>
      </c>
      <c r="J33" s="115">
        <f>ROUND(ROUND((SUM(BF88:BF140)), 2)*I33, 2)</f>
        <v>153533.37</v>
      </c>
      <c r="K33" s="43"/>
    </row>
    <row r="34" spans="2:11" s="1" customFormat="1" ht="14.4" hidden="1" customHeight="1">
      <c r="B34" s="40"/>
      <c r="E34" s="46" t="s">
        <v>52</v>
      </c>
      <c r="F34" s="115">
        <f>ROUND(SUM(BG88:BG140), 2)</f>
        <v>0</v>
      </c>
      <c r="I34" s="116">
        <v>0.21</v>
      </c>
      <c r="J34" s="115">
        <v>0</v>
      </c>
      <c r="K34" s="43"/>
    </row>
    <row r="35" spans="2:11" s="1" customFormat="1" ht="14.4" hidden="1" customHeight="1">
      <c r="B35" s="40"/>
      <c r="E35" s="46" t="s">
        <v>53</v>
      </c>
      <c r="F35" s="115">
        <f>ROUND(SUM(BH88:BH140), 2)</f>
        <v>0</v>
      </c>
      <c r="I35" s="116">
        <v>0.15</v>
      </c>
      <c r="J35" s="115">
        <v>0</v>
      </c>
      <c r="K35" s="43"/>
    </row>
    <row r="36" spans="2:11" s="1" customFormat="1" ht="14.4" hidden="1" customHeight="1">
      <c r="B36" s="40"/>
      <c r="E36" s="46" t="s">
        <v>54</v>
      </c>
      <c r="F36" s="115">
        <f>ROUND(SUM(BI88:BI140), 2)</f>
        <v>0</v>
      </c>
      <c r="I36" s="116">
        <v>0</v>
      </c>
      <c r="J36" s="115">
        <v>0</v>
      </c>
      <c r="K36" s="43"/>
    </row>
    <row r="37" spans="2:11" s="1" customFormat="1" ht="6.9" customHeight="1">
      <c r="B37" s="40"/>
      <c r="I37" s="106"/>
      <c r="K37" s="43"/>
    </row>
    <row r="38" spans="2:11" s="1" customFormat="1" ht="25.4" customHeight="1">
      <c r="B38" s="40"/>
      <c r="C38" s="117"/>
      <c r="D38" s="118" t="s">
        <v>55</v>
      </c>
      <c r="E38" s="66"/>
      <c r="F38" s="66"/>
      <c r="G38" s="119" t="s">
        <v>56</v>
      </c>
      <c r="H38" s="120" t="s">
        <v>57</v>
      </c>
      <c r="I38" s="121"/>
      <c r="J38" s="122">
        <f>SUM(J29:J36)</f>
        <v>1177089.17</v>
      </c>
      <c r="K38" s="123"/>
    </row>
    <row r="39" spans="2:11" s="1" customFormat="1" ht="14.4" customHeight="1">
      <c r="B39" s="53"/>
      <c r="C39" s="54"/>
      <c r="D39" s="54"/>
      <c r="E39" s="54"/>
      <c r="F39" s="54"/>
      <c r="G39" s="54"/>
      <c r="H39" s="54"/>
      <c r="I39" s="124"/>
      <c r="J39" s="54"/>
      <c r="K39" s="55"/>
    </row>
    <row r="43" spans="2:11" s="1" customFormat="1" ht="6.9" customHeight="1">
      <c r="B43" s="56"/>
      <c r="C43" s="57"/>
      <c r="D43" s="57"/>
      <c r="E43" s="57"/>
      <c r="F43" s="57"/>
      <c r="G43" s="57"/>
      <c r="H43" s="57"/>
      <c r="I43" s="125"/>
      <c r="J43" s="57"/>
      <c r="K43" s="126"/>
    </row>
    <row r="44" spans="2:11" s="1" customFormat="1" ht="36.9" customHeight="1">
      <c r="B44" s="40"/>
      <c r="C44" s="29" t="s">
        <v>110</v>
      </c>
      <c r="I44" s="106"/>
      <c r="K44" s="43"/>
    </row>
    <row r="45" spans="2:11" s="1" customFormat="1" ht="6.9" customHeight="1">
      <c r="B45" s="40"/>
      <c r="I45" s="106"/>
      <c r="K45" s="43"/>
    </row>
    <row r="46" spans="2:11" s="1" customFormat="1" ht="14.4" customHeight="1">
      <c r="B46" s="40"/>
      <c r="C46" s="36" t="s">
        <v>18</v>
      </c>
      <c r="I46" s="106"/>
      <c r="K46" s="43"/>
    </row>
    <row r="47" spans="2:11" s="1" customFormat="1" ht="16.5" customHeight="1">
      <c r="B47" s="40"/>
      <c r="E47" s="345" t="str">
        <f>E7</f>
        <v>Rekonstrukce objektu Tyršova 423_14, Trmice</v>
      </c>
      <c r="F47" s="347"/>
      <c r="G47" s="347"/>
      <c r="H47" s="347"/>
      <c r="I47" s="106"/>
      <c r="K47" s="43"/>
    </row>
    <row r="48" spans="2:11">
      <c r="B48" s="28"/>
      <c r="C48" s="36" t="s">
        <v>105</v>
      </c>
      <c r="K48" s="30"/>
    </row>
    <row r="49" spans="2:47" s="1" customFormat="1" ht="16.5" customHeight="1">
      <c r="B49" s="40"/>
      <c r="E49" s="345" t="s">
        <v>106</v>
      </c>
      <c r="F49" s="343"/>
      <c r="G49" s="343"/>
      <c r="H49" s="343"/>
      <c r="I49" s="106"/>
      <c r="K49" s="43"/>
    </row>
    <row r="50" spans="2:47" s="1" customFormat="1" ht="14.4" customHeight="1">
      <c r="B50" s="40"/>
      <c r="C50" s="36" t="s">
        <v>107</v>
      </c>
      <c r="I50" s="106"/>
      <c r="K50" s="43"/>
    </row>
    <row r="51" spans="2:47" s="1" customFormat="1" ht="17.25" customHeight="1">
      <c r="B51" s="40"/>
      <c r="E51" s="338" t="str">
        <f>E11</f>
        <v>D.1.4.1 - Zařízení pro vytápění budov</v>
      </c>
      <c r="F51" s="343"/>
      <c r="G51" s="343"/>
      <c r="H51" s="343"/>
      <c r="I51" s="106"/>
      <c r="K51" s="43"/>
    </row>
    <row r="52" spans="2:47" s="1" customFormat="1" ht="6.9" customHeight="1">
      <c r="B52" s="40"/>
      <c r="I52" s="106"/>
      <c r="K52" s="43"/>
    </row>
    <row r="53" spans="2:47" s="1" customFormat="1" ht="18" customHeight="1">
      <c r="B53" s="40"/>
      <c r="C53" s="36" t="s">
        <v>25</v>
      </c>
      <c r="F53" s="34" t="str">
        <f>F14</f>
        <v>Trmice</v>
      </c>
      <c r="I53" s="107" t="s">
        <v>27</v>
      </c>
      <c r="J53" s="62" t="str">
        <f>IF(J14="","",J14)</f>
        <v>7. 11. 2014</v>
      </c>
      <c r="K53" s="43"/>
    </row>
    <row r="54" spans="2:47" s="1" customFormat="1" ht="6.9" customHeight="1">
      <c r="B54" s="40"/>
      <c r="I54" s="106"/>
      <c r="K54" s="43"/>
    </row>
    <row r="55" spans="2:47" s="1" customFormat="1">
      <c r="B55" s="40"/>
      <c r="C55" s="36" t="s">
        <v>31</v>
      </c>
      <c r="F55" s="34" t="str">
        <f>E17</f>
        <v>Městský úřad Trmice</v>
      </c>
      <c r="I55" s="107" t="s">
        <v>38</v>
      </c>
      <c r="J55" s="317" t="str">
        <f>E23</f>
        <v>SPECTA, s.r.o.</v>
      </c>
      <c r="K55" s="43"/>
    </row>
    <row r="56" spans="2:47" s="1" customFormat="1" ht="14.4" customHeight="1">
      <c r="B56" s="40"/>
      <c r="C56" s="36" t="s">
        <v>37</v>
      </c>
      <c r="F56" s="34" t="str">
        <f>IF(E20="","",E20)</f>
        <v>SIM stavby spol. s r.o.</v>
      </c>
      <c r="I56" s="106"/>
      <c r="J56" s="346"/>
      <c r="K56" s="43"/>
    </row>
    <row r="57" spans="2:47" s="1" customFormat="1" ht="10.4" customHeight="1">
      <c r="B57" s="40"/>
      <c r="I57" s="106"/>
      <c r="K57" s="43"/>
    </row>
    <row r="58" spans="2:47" s="1" customFormat="1" ht="29.25" customHeight="1">
      <c r="B58" s="40"/>
      <c r="C58" s="127" t="s">
        <v>111</v>
      </c>
      <c r="D58" s="117"/>
      <c r="E58" s="117"/>
      <c r="F58" s="117"/>
      <c r="G58" s="117"/>
      <c r="H58" s="117"/>
      <c r="I58" s="128"/>
      <c r="J58" s="129" t="s">
        <v>112</v>
      </c>
      <c r="K58" s="130"/>
    </row>
    <row r="59" spans="2:47" s="1" customFormat="1" ht="10.4" customHeight="1">
      <c r="B59" s="40"/>
      <c r="I59" s="106"/>
      <c r="K59" s="43"/>
    </row>
    <row r="60" spans="2:47" s="1" customFormat="1" ht="29.25" customHeight="1">
      <c r="B60" s="40"/>
      <c r="C60" s="131" t="s">
        <v>113</v>
      </c>
      <c r="I60" s="106"/>
      <c r="J60" s="74">
        <f>J88</f>
        <v>1023555.8</v>
      </c>
      <c r="K60" s="43"/>
      <c r="AU60" s="24" t="s">
        <v>114</v>
      </c>
    </row>
    <row r="61" spans="2:47" s="8" customFormat="1" ht="24.9" customHeight="1">
      <c r="B61" s="132"/>
      <c r="D61" s="133" t="s">
        <v>115</v>
      </c>
      <c r="E61" s="134"/>
      <c r="F61" s="134"/>
      <c r="G61" s="134"/>
      <c r="H61" s="134"/>
      <c r="I61" s="135"/>
      <c r="J61" s="136">
        <f>J89</f>
        <v>1023555.8</v>
      </c>
      <c r="K61" s="137"/>
    </row>
    <row r="62" spans="2:47" s="9" customFormat="1" ht="20" customHeight="1">
      <c r="B62" s="138"/>
      <c r="D62" s="139" t="s">
        <v>463</v>
      </c>
      <c r="E62" s="140"/>
      <c r="F62" s="140"/>
      <c r="G62" s="140"/>
      <c r="H62" s="140"/>
      <c r="I62" s="141"/>
      <c r="J62" s="142">
        <f>J90</f>
        <v>617979</v>
      </c>
      <c r="K62" s="143"/>
    </row>
    <row r="63" spans="2:47" s="9" customFormat="1" ht="20" customHeight="1">
      <c r="B63" s="138"/>
      <c r="D63" s="139" t="s">
        <v>464</v>
      </c>
      <c r="E63" s="140"/>
      <c r="F63" s="140"/>
      <c r="G63" s="140"/>
      <c r="H63" s="140"/>
      <c r="I63" s="141"/>
      <c r="J63" s="142">
        <f>J99</f>
        <v>175166.8</v>
      </c>
      <c r="K63" s="143"/>
    </row>
    <row r="64" spans="2:47" s="9" customFormat="1" ht="20" customHeight="1">
      <c r="B64" s="138"/>
      <c r="D64" s="139" t="s">
        <v>465</v>
      </c>
      <c r="E64" s="140"/>
      <c r="F64" s="140"/>
      <c r="G64" s="140"/>
      <c r="H64" s="140"/>
      <c r="I64" s="141"/>
      <c r="J64" s="142">
        <f>J120</f>
        <v>58000</v>
      </c>
      <c r="K64" s="143"/>
    </row>
    <row r="65" spans="2:12" s="9" customFormat="1" ht="20" customHeight="1">
      <c r="B65" s="138"/>
      <c r="D65" s="139" t="s">
        <v>466</v>
      </c>
      <c r="E65" s="140"/>
      <c r="F65" s="140"/>
      <c r="G65" s="140"/>
      <c r="H65" s="140"/>
      <c r="I65" s="141"/>
      <c r="J65" s="142">
        <f>J122</f>
        <v>14500</v>
      </c>
      <c r="K65" s="143"/>
    </row>
    <row r="66" spans="2:12" s="9" customFormat="1" ht="20" customHeight="1">
      <c r="B66" s="138"/>
      <c r="D66" s="139" t="s">
        <v>467</v>
      </c>
      <c r="E66" s="140"/>
      <c r="F66" s="140"/>
      <c r="G66" s="140"/>
      <c r="H66" s="140"/>
      <c r="I66" s="141"/>
      <c r="J66" s="142">
        <f>J127</f>
        <v>157910</v>
      </c>
      <c r="K66" s="143"/>
    </row>
    <row r="67" spans="2:12" s="1" customFormat="1" ht="21.75" customHeight="1">
      <c r="B67" s="40"/>
      <c r="I67" s="106"/>
      <c r="K67" s="43"/>
    </row>
    <row r="68" spans="2:12" s="1" customFormat="1" ht="6.9" customHeight="1">
      <c r="B68" s="53"/>
      <c r="C68" s="54"/>
      <c r="D68" s="54"/>
      <c r="E68" s="54"/>
      <c r="F68" s="54"/>
      <c r="G68" s="54"/>
      <c r="H68" s="54"/>
      <c r="I68" s="124"/>
      <c r="J68" s="54"/>
      <c r="K68" s="55"/>
    </row>
    <row r="72" spans="2:12" s="1" customFormat="1" ht="6.9" customHeight="1">
      <c r="B72" s="56"/>
      <c r="C72" s="57"/>
      <c r="D72" s="57"/>
      <c r="E72" s="57"/>
      <c r="F72" s="57"/>
      <c r="G72" s="57"/>
      <c r="H72" s="57"/>
      <c r="I72" s="125"/>
      <c r="J72" s="57"/>
      <c r="K72" s="57"/>
      <c r="L72" s="40"/>
    </row>
    <row r="73" spans="2:12" s="1" customFormat="1" ht="36.9" customHeight="1">
      <c r="B73" s="40"/>
      <c r="C73" s="29" t="s">
        <v>122</v>
      </c>
      <c r="I73" s="106"/>
      <c r="L73" s="40"/>
    </row>
    <row r="74" spans="2:12" s="1" customFormat="1" ht="6.9" customHeight="1">
      <c r="B74" s="40"/>
      <c r="I74" s="106"/>
      <c r="L74" s="40"/>
    </row>
    <row r="75" spans="2:12" s="1" customFormat="1" ht="14.4" customHeight="1">
      <c r="B75" s="40"/>
      <c r="C75" s="36" t="s">
        <v>18</v>
      </c>
      <c r="I75" s="106"/>
      <c r="L75" s="40"/>
    </row>
    <row r="76" spans="2:12" s="1" customFormat="1" ht="16.5" customHeight="1">
      <c r="B76" s="40"/>
      <c r="E76" s="345" t="str">
        <f>E7</f>
        <v>Rekonstrukce objektu Tyršova 423_14, Trmice</v>
      </c>
      <c r="F76" s="347"/>
      <c r="G76" s="347"/>
      <c r="H76" s="347"/>
      <c r="I76" s="106"/>
      <c r="L76" s="40"/>
    </row>
    <row r="77" spans="2:12">
      <c r="B77" s="28"/>
      <c r="C77" s="36" t="s">
        <v>105</v>
      </c>
      <c r="L77" s="28"/>
    </row>
    <row r="78" spans="2:12" s="1" customFormat="1" ht="16.5" customHeight="1">
      <c r="B78" s="40"/>
      <c r="E78" s="345" t="s">
        <v>106</v>
      </c>
      <c r="F78" s="343"/>
      <c r="G78" s="343"/>
      <c r="H78" s="343"/>
      <c r="I78" s="106"/>
      <c r="L78" s="40"/>
    </row>
    <row r="79" spans="2:12" s="1" customFormat="1" ht="14.4" customHeight="1">
      <c r="B79" s="40"/>
      <c r="C79" s="36" t="s">
        <v>107</v>
      </c>
      <c r="I79" s="106"/>
      <c r="L79" s="40"/>
    </row>
    <row r="80" spans="2:12" s="1" customFormat="1" ht="17.25" customHeight="1">
      <c r="B80" s="40"/>
      <c r="E80" s="338" t="str">
        <f>E11</f>
        <v>D.1.4.1 - Zařízení pro vytápění budov</v>
      </c>
      <c r="F80" s="343"/>
      <c r="G80" s="343"/>
      <c r="H80" s="343"/>
      <c r="I80" s="106"/>
      <c r="L80" s="40"/>
    </row>
    <row r="81" spans="2:65" s="1" customFormat="1" ht="6.9" customHeight="1">
      <c r="B81" s="40"/>
      <c r="I81" s="106"/>
      <c r="L81" s="40"/>
    </row>
    <row r="82" spans="2:65" s="1" customFormat="1" ht="18" customHeight="1">
      <c r="B82" s="40"/>
      <c r="C82" s="36" t="s">
        <v>25</v>
      </c>
      <c r="F82" s="34" t="str">
        <f>F14</f>
        <v>Trmice</v>
      </c>
      <c r="I82" s="107" t="s">
        <v>27</v>
      </c>
      <c r="J82" s="62" t="str">
        <f>IF(J14="","",J14)</f>
        <v>7. 11. 2014</v>
      </c>
      <c r="L82" s="40"/>
    </row>
    <row r="83" spans="2:65" s="1" customFormat="1" ht="6.9" customHeight="1">
      <c r="B83" s="40"/>
      <c r="I83" s="106"/>
      <c r="L83" s="40"/>
    </row>
    <row r="84" spans="2:65" s="1" customFormat="1">
      <c r="B84" s="40"/>
      <c r="C84" s="36" t="s">
        <v>31</v>
      </c>
      <c r="F84" s="34" t="str">
        <f>E17</f>
        <v>Městský úřad Trmice</v>
      </c>
      <c r="I84" s="107" t="s">
        <v>38</v>
      </c>
      <c r="J84" s="34" t="str">
        <f>E23</f>
        <v>SPECTA, s.r.o.</v>
      </c>
      <c r="L84" s="40"/>
    </row>
    <row r="85" spans="2:65" s="1" customFormat="1" ht="14.4" customHeight="1">
      <c r="B85" s="40"/>
      <c r="C85" s="36" t="s">
        <v>37</v>
      </c>
      <c r="F85" s="34" t="str">
        <f>IF(E20="","",E20)</f>
        <v>SIM stavby spol. s r.o.</v>
      </c>
      <c r="I85" s="106"/>
      <c r="L85" s="40"/>
    </row>
    <row r="86" spans="2:65" s="1" customFormat="1" ht="10.4" customHeight="1">
      <c r="B86" s="40"/>
      <c r="I86" s="106"/>
      <c r="L86" s="40"/>
    </row>
    <row r="87" spans="2:65" s="10" customFormat="1" ht="29.25" customHeight="1">
      <c r="B87" s="144"/>
      <c r="C87" s="145" t="s">
        <v>123</v>
      </c>
      <c r="D87" s="146" t="s">
        <v>64</v>
      </c>
      <c r="E87" s="146" t="s">
        <v>60</v>
      </c>
      <c r="F87" s="146" t="s">
        <v>124</v>
      </c>
      <c r="G87" s="146" t="s">
        <v>125</v>
      </c>
      <c r="H87" s="146" t="s">
        <v>126</v>
      </c>
      <c r="I87" s="147" t="s">
        <v>127</v>
      </c>
      <c r="J87" s="146" t="s">
        <v>112</v>
      </c>
      <c r="K87" s="148" t="s">
        <v>128</v>
      </c>
      <c r="L87" s="144"/>
      <c r="M87" s="68" t="s">
        <v>129</v>
      </c>
      <c r="N87" s="69" t="s">
        <v>49</v>
      </c>
      <c r="O87" s="69" t="s">
        <v>130</v>
      </c>
      <c r="P87" s="69" t="s">
        <v>131</v>
      </c>
      <c r="Q87" s="69" t="s">
        <v>132</v>
      </c>
      <c r="R87" s="69" t="s">
        <v>133</v>
      </c>
      <c r="S87" s="69" t="s">
        <v>134</v>
      </c>
      <c r="T87" s="70" t="s">
        <v>135</v>
      </c>
    </row>
    <row r="88" spans="2:65" s="1" customFormat="1" ht="29.25" customHeight="1">
      <c r="B88" s="40"/>
      <c r="C88" s="72" t="s">
        <v>113</v>
      </c>
      <c r="I88" s="106"/>
      <c r="J88" s="149">
        <f>BK88</f>
        <v>1023555.8</v>
      </c>
      <c r="L88" s="40"/>
      <c r="M88" s="71"/>
      <c r="N88" s="63"/>
      <c r="O88" s="63"/>
      <c r="P88" s="150">
        <f>P89</f>
        <v>0</v>
      </c>
      <c r="Q88" s="63"/>
      <c r="R88" s="150">
        <f>R89</f>
        <v>0.91935999999999996</v>
      </c>
      <c r="S88" s="63"/>
      <c r="T88" s="151">
        <f>T89</f>
        <v>0</v>
      </c>
      <c r="AT88" s="24" t="s">
        <v>78</v>
      </c>
      <c r="AU88" s="24" t="s">
        <v>114</v>
      </c>
      <c r="BK88" s="152">
        <f>BK89</f>
        <v>1023555.8</v>
      </c>
    </row>
    <row r="89" spans="2:65" s="11" customFormat="1" ht="37.4" customHeight="1">
      <c r="B89" s="153"/>
      <c r="D89" s="154" t="s">
        <v>78</v>
      </c>
      <c r="E89" s="155" t="s">
        <v>136</v>
      </c>
      <c r="F89" s="155" t="s">
        <v>137</v>
      </c>
      <c r="I89" s="156"/>
      <c r="J89" s="157">
        <f>BK89</f>
        <v>1023555.8</v>
      </c>
      <c r="L89" s="153"/>
      <c r="M89" s="158"/>
      <c r="P89" s="159">
        <f>P90+P99+P120+P122+P127</f>
        <v>0</v>
      </c>
      <c r="R89" s="159">
        <f>R90+R99+R120+R122+R127</f>
        <v>0.91935999999999996</v>
      </c>
      <c r="T89" s="160">
        <f>T90+T99+T120+T122+T127</f>
        <v>0</v>
      </c>
      <c r="AR89" s="154" t="s">
        <v>89</v>
      </c>
      <c r="AT89" s="161" t="s">
        <v>78</v>
      </c>
      <c r="AU89" s="161" t="s">
        <v>79</v>
      </c>
      <c r="AY89" s="154" t="s">
        <v>138</v>
      </c>
      <c r="BK89" s="162">
        <f>BK90+BK99+BK120+BK122+BK127</f>
        <v>1023555.8</v>
      </c>
    </row>
    <row r="90" spans="2:65" s="11" customFormat="1" ht="20" customHeight="1">
      <c r="B90" s="153"/>
      <c r="D90" s="154" t="s">
        <v>78</v>
      </c>
      <c r="E90" s="163" t="s">
        <v>468</v>
      </c>
      <c r="F90" s="163" t="s">
        <v>469</v>
      </c>
      <c r="I90" s="156"/>
      <c r="J90" s="164">
        <f>BK90</f>
        <v>617979</v>
      </c>
      <c r="L90" s="153"/>
      <c r="M90" s="158"/>
      <c r="P90" s="159">
        <f>SUM(P91:P98)</f>
        <v>0</v>
      </c>
      <c r="R90" s="159">
        <f>SUM(R91:R98)</f>
        <v>0</v>
      </c>
      <c r="T90" s="160">
        <f>SUM(T91:T98)</f>
        <v>0</v>
      </c>
      <c r="AR90" s="154" t="s">
        <v>89</v>
      </c>
      <c r="AT90" s="161" t="s">
        <v>78</v>
      </c>
      <c r="AU90" s="161" t="s">
        <v>24</v>
      </c>
      <c r="AY90" s="154" t="s">
        <v>138</v>
      </c>
      <c r="BK90" s="162">
        <f>SUM(BK91:BK98)</f>
        <v>617979</v>
      </c>
    </row>
    <row r="91" spans="2:65" s="1" customFormat="1" ht="51" customHeight="1">
      <c r="B91" s="40"/>
      <c r="C91" s="207" t="s">
        <v>24</v>
      </c>
      <c r="D91" s="207" t="s">
        <v>165</v>
      </c>
      <c r="E91" s="208" t="s">
        <v>470</v>
      </c>
      <c r="F91" s="209" t="s">
        <v>471</v>
      </c>
      <c r="G91" s="210" t="s">
        <v>472</v>
      </c>
      <c r="H91" s="211">
        <v>1</v>
      </c>
      <c r="I91" s="212">
        <v>607200</v>
      </c>
      <c r="J91" s="213">
        <f>ROUND(I91*H91,2)</f>
        <v>607200</v>
      </c>
      <c r="K91" s="209" t="s">
        <v>22</v>
      </c>
      <c r="L91" s="214"/>
      <c r="M91" s="215" t="s">
        <v>22</v>
      </c>
      <c r="N91" s="216" t="s">
        <v>51</v>
      </c>
      <c r="P91" s="174">
        <f>O91*H91</f>
        <v>0</v>
      </c>
      <c r="Q91" s="174">
        <v>0</v>
      </c>
      <c r="R91" s="174">
        <f>Q91*H91</f>
        <v>0</v>
      </c>
      <c r="S91" s="174">
        <v>0</v>
      </c>
      <c r="T91" s="175">
        <f>S91*H91</f>
        <v>0</v>
      </c>
      <c r="AR91" s="24" t="s">
        <v>168</v>
      </c>
      <c r="AT91" s="24" t="s">
        <v>165</v>
      </c>
      <c r="AU91" s="24" t="s">
        <v>89</v>
      </c>
      <c r="AY91" s="24" t="s">
        <v>138</v>
      </c>
      <c r="BE91" s="176">
        <f>IF(N91="základní",J91,0)</f>
        <v>0</v>
      </c>
      <c r="BF91" s="176">
        <f>IF(N91="snížená",J91,0)</f>
        <v>607200</v>
      </c>
      <c r="BG91" s="176">
        <f>IF(N91="zákl. přenesená",J91,0)</f>
        <v>0</v>
      </c>
      <c r="BH91" s="176">
        <f>IF(N91="sníž. přenesená",J91,0)</f>
        <v>0</v>
      </c>
      <c r="BI91" s="176">
        <f>IF(N91="nulová",J91,0)</f>
        <v>0</v>
      </c>
      <c r="BJ91" s="24" t="s">
        <v>89</v>
      </c>
      <c r="BK91" s="176">
        <f>ROUND(I91*H91,2)</f>
        <v>607200</v>
      </c>
      <c r="BL91" s="24" t="s">
        <v>146</v>
      </c>
      <c r="BM91" s="24" t="s">
        <v>473</v>
      </c>
    </row>
    <row r="92" spans="2:65" s="1" customFormat="1" ht="19">
      <c r="B92" s="40"/>
      <c r="D92" s="177" t="s">
        <v>170</v>
      </c>
      <c r="F92" s="178" t="s">
        <v>474</v>
      </c>
      <c r="I92" s="106"/>
      <c r="L92" s="40"/>
      <c r="M92" s="179"/>
      <c r="T92" s="65"/>
      <c r="AT92" s="24" t="s">
        <v>170</v>
      </c>
      <c r="AU92" s="24" t="s">
        <v>89</v>
      </c>
    </row>
    <row r="93" spans="2:65" s="1" customFormat="1" ht="25.5" customHeight="1">
      <c r="B93" s="40"/>
      <c r="C93" s="207" t="s">
        <v>89</v>
      </c>
      <c r="D93" s="207" t="s">
        <v>165</v>
      </c>
      <c r="E93" s="208" t="s">
        <v>475</v>
      </c>
      <c r="F93" s="209" t="s">
        <v>476</v>
      </c>
      <c r="G93" s="210" t="s">
        <v>472</v>
      </c>
      <c r="H93" s="211">
        <v>1</v>
      </c>
      <c r="I93" s="212">
        <v>2500</v>
      </c>
      <c r="J93" s="213">
        <f t="shared" ref="J93:J98" si="0">ROUND(I93*H93,2)</f>
        <v>2500</v>
      </c>
      <c r="K93" s="209" t="s">
        <v>22</v>
      </c>
      <c r="L93" s="214"/>
      <c r="M93" s="215" t="s">
        <v>22</v>
      </c>
      <c r="N93" s="216" t="s">
        <v>51</v>
      </c>
      <c r="P93" s="174">
        <f t="shared" ref="P93:P98" si="1">O93*H93</f>
        <v>0</v>
      </c>
      <c r="Q93" s="174">
        <v>0</v>
      </c>
      <c r="R93" s="174">
        <f t="shared" ref="R93:R98" si="2">Q93*H93</f>
        <v>0</v>
      </c>
      <c r="S93" s="174">
        <v>0</v>
      </c>
      <c r="T93" s="175">
        <f t="shared" ref="T93:T98" si="3">S93*H93</f>
        <v>0</v>
      </c>
      <c r="AR93" s="24" t="s">
        <v>168</v>
      </c>
      <c r="AT93" s="24" t="s">
        <v>165</v>
      </c>
      <c r="AU93" s="24" t="s">
        <v>89</v>
      </c>
      <c r="AY93" s="24" t="s">
        <v>138</v>
      </c>
      <c r="BE93" s="176">
        <f t="shared" ref="BE93:BE98" si="4">IF(N93="základní",J93,0)</f>
        <v>0</v>
      </c>
      <c r="BF93" s="176">
        <f t="shared" ref="BF93:BF98" si="5">IF(N93="snížená",J93,0)</f>
        <v>2500</v>
      </c>
      <c r="BG93" s="176">
        <f t="shared" ref="BG93:BG98" si="6">IF(N93="zákl. přenesená",J93,0)</f>
        <v>0</v>
      </c>
      <c r="BH93" s="176">
        <f t="shared" ref="BH93:BH98" si="7">IF(N93="sníž. přenesená",J93,0)</f>
        <v>0</v>
      </c>
      <c r="BI93" s="176">
        <f t="shared" ref="BI93:BI98" si="8">IF(N93="nulová",J93,0)</f>
        <v>0</v>
      </c>
      <c r="BJ93" s="24" t="s">
        <v>89</v>
      </c>
      <c r="BK93" s="176">
        <f t="shared" ref="BK93:BK98" si="9">ROUND(I93*H93,2)</f>
        <v>2500</v>
      </c>
      <c r="BL93" s="24" t="s">
        <v>146</v>
      </c>
      <c r="BM93" s="24" t="s">
        <v>477</v>
      </c>
    </row>
    <row r="94" spans="2:65" s="1" customFormat="1" ht="16.5" customHeight="1">
      <c r="B94" s="40"/>
      <c r="C94" s="207" t="s">
        <v>162</v>
      </c>
      <c r="D94" s="207" t="s">
        <v>165</v>
      </c>
      <c r="E94" s="208" t="s">
        <v>478</v>
      </c>
      <c r="F94" s="209" t="s">
        <v>479</v>
      </c>
      <c r="G94" s="210" t="s">
        <v>195</v>
      </c>
      <c r="H94" s="211">
        <v>8</v>
      </c>
      <c r="I94" s="212">
        <v>200</v>
      </c>
      <c r="J94" s="213">
        <f t="shared" si="0"/>
        <v>1600</v>
      </c>
      <c r="K94" s="209" t="s">
        <v>22</v>
      </c>
      <c r="L94" s="214"/>
      <c r="M94" s="215" t="s">
        <v>22</v>
      </c>
      <c r="N94" s="216" t="s">
        <v>51</v>
      </c>
      <c r="P94" s="174">
        <f t="shared" si="1"/>
        <v>0</v>
      </c>
      <c r="Q94" s="174">
        <v>0</v>
      </c>
      <c r="R94" s="174">
        <f t="shared" si="2"/>
        <v>0</v>
      </c>
      <c r="S94" s="174">
        <v>0</v>
      </c>
      <c r="T94" s="175">
        <f t="shared" si="3"/>
        <v>0</v>
      </c>
      <c r="AR94" s="24" t="s">
        <v>168</v>
      </c>
      <c r="AT94" s="24" t="s">
        <v>165</v>
      </c>
      <c r="AU94" s="24" t="s">
        <v>89</v>
      </c>
      <c r="AY94" s="24" t="s">
        <v>138</v>
      </c>
      <c r="BE94" s="176">
        <f t="shared" si="4"/>
        <v>0</v>
      </c>
      <c r="BF94" s="176">
        <f t="shared" si="5"/>
        <v>1600</v>
      </c>
      <c r="BG94" s="176">
        <f t="shared" si="6"/>
        <v>0</v>
      </c>
      <c r="BH94" s="176">
        <f t="shared" si="7"/>
        <v>0</v>
      </c>
      <c r="BI94" s="176">
        <f t="shared" si="8"/>
        <v>0</v>
      </c>
      <c r="BJ94" s="24" t="s">
        <v>89</v>
      </c>
      <c r="BK94" s="176">
        <f t="shared" si="9"/>
        <v>1600</v>
      </c>
      <c r="BL94" s="24" t="s">
        <v>146</v>
      </c>
      <c r="BM94" s="24" t="s">
        <v>480</v>
      </c>
    </row>
    <row r="95" spans="2:65" s="1" customFormat="1" ht="16.5" customHeight="1">
      <c r="B95" s="40"/>
      <c r="C95" s="207" t="s">
        <v>164</v>
      </c>
      <c r="D95" s="207" t="s">
        <v>165</v>
      </c>
      <c r="E95" s="208" t="s">
        <v>481</v>
      </c>
      <c r="F95" s="209" t="s">
        <v>482</v>
      </c>
      <c r="G95" s="210" t="s">
        <v>195</v>
      </c>
      <c r="H95" s="211">
        <v>8</v>
      </c>
      <c r="I95" s="212">
        <v>180</v>
      </c>
      <c r="J95" s="213">
        <f t="shared" si="0"/>
        <v>1440</v>
      </c>
      <c r="K95" s="209" t="s">
        <v>22</v>
      </c>
      <c r="L95" s="214"/>
      <c r="M95" s="215" t="s">
        <v>22</v>
      </c>
      <c r="N95" s="216" t="s">
        <v>51</v>
      </c>
      <c r="P95" s="174">
        <f t="shared" si="1"/>
        <v>0</v>
      </c>
      <c r="Q95" s="174">
        <v>0</v>
      </c>
      <c r="R95" s="174">
        <f t="shared" si="2"/>
        <v>0</v>
      </c>
      <c r="S95" s="174">
        <v>0</v>
      </c>
      <c r="T95" s="175">
        <f t="shared" si="3"/>
        <v>0</v>
      </c>
      <c r="AR95" s="24" t="s">
        <v>168</v>
      </c>
      <c r="AT95" s="24" t="s">
        <v>165</v>
      </c>
      <c r="AU95" s="24" t="s">
        <v>89</v>
      </c>
      <c r="AY95" s="24" t="s">
        <v>138</v>
      </c>
      <c r="BE95" s="176">
        <f t="shared" si="4"/>
        <v>0</v>
      </c>
      <c r="BF95" s="176">
        <f t="shared" si="5"/>
        <v>1440</v>
      </c>
      <c r="BG95" s="176">
        <f t="shared" si="6"/>
        <v>0</v>
      </c>
      <c r="BH95" s="176">
        <f t="shared" si="7"/>
        <v>0</v>
      </c>
      <c r="BI95" s="176">
        <f t="shared" si="8"/>
        <v>0</v>
      </c>
      <c r="BJ95" s="24" t="s">
        <v>89</v>
      </c>
      <c r="BK95" s="176">
        <f t="shared" si="9"/>
        <v>1440</v>
      </c>
      <c r="BL95" s="24" t="s">
        <v>146</v>
      </c>
      <c r="BM95" s="24" t="s">
        <v>483</v>
      </c>
    </row>
    <row r="96" spans="2:65" s="1" customFormat="1" ht="16.5" customHeight="1">
      <c r="B96" s="40"/>
      <c r="C96" s="207" t="s">
        <v>186</v>
      </c>
      <c r="D96" s="207" t="s">
        <v>165</v>
      </c>
      <c r="E96" s="208" t="s">
        <v>484</v>
      </c>
      <c r="F96" s="209" t="s">
        <v>485</v>
      </c>
      <c r="G96" s="210" t="s">
        <v>195</v>
      </c>
      <c r="H96" s="211">
        <v>2</v>
      </c>
      <c r="I96" s="212">
        <v>530</v>
      </c>
      <c r="J96" s="213">
        <f t="shared" si="0"/>
        <v>1060</v>
      </c>
      <c r="K96" s="209" t="s">
        <v>22</v>
      </c>
      <c r="L96" s="214"/>
      <c r="M96" s="215" t="s">
        <v>22</v>
      </c>
      <c r="N96" s="216" t="s">
        <v>51</v>
      </c>
      <c r="P96" s="174">
        <f t="shared" si="1"/>
        <v>0</v>
      </c>
      <c r="Q96" s="174">
        <v>0</v>
      </c>
      <c r="R96" s="174">
        <f t="shared" si="2"/>
        <v>0</v>
      </c>
      <c r="S96" s="174">
        <v>0</v>
      </c>
      <c r="T96" s="175">
        <f t="shared" si="3"/>
        <v>0</v>
      </c>
      <c r="AR96" s="24" t="s">
        <v>168</v>
      </c>
      <c r="AT96" s="24" t="s">
        <v>165</v>
      </c>
      <c r="AU96" s="24" t="s">
        <v>89</v>
      </c>
      <c r="AY96" s="24" t="s">
        <v>138</v>
      </c>
      <c r="BE96" s="176">
        <f t="shared" si="4"/>
        <v>0</v>
      </c>
      <c r="BF96" s="176">
        <f t="shared" si="5"/>
        <v>1060</v>
      </c>
      <c r="BG96" s="176">
        <f t="shared" si="6"/>
        <v>0</v>
      </c>
      <c r="BH96" s="176">
        <f t="shared" si="7"/>
        <v>0</v>
      </c>
      <c r="BI96" s="176">
        <f t="shared" si="8"/>
        <v>0</v>
      </c>
      <c r="BJ96" s="24" t="s">
        <v>89</v>
      </c>
      <c r="BK96" s="176">
        <f t="shared" si="9"/>
        <v>1060</v>
      </c>
      <c r="BL96" s="24" t="s">
        <v>146</v>
      </c>
      <c r="BM96" s="24" t="s">
        <v>486</v>
      </c>
    </row>
    <row r="97" spans="2:65" s="1" customFormat="1" ht="16.5" customHeight="1">
      <c r="B97" s="40"/>
      <c r="C97" s="207" t="s">
        <v>192</v>
      </c>
      <c r="D97" s="207" t="s">
        <v>165</v>
      </c>
      <c r="E97" s="208" t="s">
        <v>487</v>
      </c>
      <c r="F97" s="209" t="s">
        <v>488</v>
      </c>
      <c r="G97" s="210" t="s">
        <v>195</v>
      </c>
      <c r="H97" s="211">
        <v>1</v>
      </c>
      <c r="I97" s="212">
        <v>679</v>
      </c>
      <c r="J97" s="213">
        <f t="shared" si="0"/>
        <v>679</v>
      </c>
      <c r="K97" s="209" t="s">
        <v>22</v>
      </c>
      <c r="L97" s="214"/>
      <c r="M97" s="215" t="s">
        <v>22</v>
      </c>
      <c r="N97" s="216" t="s">
        <v>51</v>
      </c>
      <c r="P97" s="174">
        <f t="shared" si="1"/>
        <v>0</v>
      </c>
      <c r="Q97" s="174">
        <v>0</v>
      </c>
      <c r="R97" s="174">
        <f t="shared" si="2"/>
        <v>0</v>
      </c>
      <c r="S97" s="174">
        <v>0</v>
      </c>
      <c r="T97" s="175">
        <f t="shared" si="3"/>
        <v>0</v>
      </c>
      <c r="AR97" s="24" t="s">
        <v>168</v>
      </c>
      <c r="AT97" s="24" t="s">
        <v>165</v>
      </c>
      <c r="AU97" s="24" t="s">
        <v>89</v>
      </c>
      <c r="AY97" s="24" t="s">
        <v>138</v>
      </c>
      <c r="BE97" s="176">
        <f t="shared" si="4"/>
        <v>0</v>
      </c>
      <c r="BF97" s="176">
        <f t="shared" si="5"/>
        <v>679</v>
      </c>
      <c r="BG97" s="176">
        <f t="shared" si="6"/>
        <v>0</v>
      </c>
      <c r="BH97" s="176">
        <f t="shared" si="7"/>
        <v>0</v>
      </c>
      <c r="BI97" s="176">
        <f t="shared" si="8"/>
        <v>0</v>
      </c>
      <c r="BJ97" s="24" t="s">
        <v>89</v>
      </c>
      <c r="BK97" s="176">
        <f t="shared" si="9"/>
        <v>679</v>
      </c>
      <c r="BL97" s="24" t="s">
        <v>146</v>
      </c>
      <c r="BM97" s="24" t="s">
        <v>489</v>
      </c>
    </row>
    <row r="98" spans="2:65" s="1" customFormat="1" ht="16.5" customHeight="1">
      <c r="B98" s="40"/>
      <c r="C98" s="207" t="s">
        <v>199</v>
      </c>
      <c r="D98" s="207" t="s">
        <v>165</v>
      </c>
      <c r="E98" s="208" t="s">
        <v>490</v>
      </c>
      <c r="F98" s="209" t="s">
        <v>491</v>
      </c>
      <c r="G98" s="210" t="s">
        <v>195</v>
      </c>
      <c r="H98" s="211">
        <v>1</v>
      </c>
      <c r="I98" s="212">
        <v>3500</v>
      </c>
      <c r="J98" s="213">
        <f t="shared" si="0"/>
        <v>3500</v>
      </c>
      <c r="K98" s="209" t="s">
        <v>22</v>
      </c>
      <c r="L98" s="214"/>
      <c r="M98" s="215" t="s">
        <v>22</v>
      </c>
      <c r="N98" s="216" t="s">
        <v>51</v>
      </c>
      <c r="P98" s="174">
        <f t="shared" si="1"/>
        <v>0</v>
      </c>
      <c r="Q98" s="174">
        <v>0</v>
      </c>
      <c r="R98" s="174">
        <f t="shared" si="2"/>
        <v>0</v>
      </c>
      <c r="S98" s="174">
        <v>0</v>
      </c>
      <c r="T98" s="175">
        <f t="shared" si="3"/>
        <v>0</v>
      </c>
      <c r="AR98" s="24" t="s">
        <v>168</v>
      </c>
      <c r="AT98" s="24" t="s">
        <v>165</v>
      </c>
      <c r="AU98" s="24" t="s">
        <v>89</v>
      </c>
      <c r="AY98" s="24" t="s">
        <v>138</v>
      </c>
      <c r="BE98" s="176">
        <f t="shared" si="4"/>
        <v>0</v>
      </c>
      <c r="BF98" s="176">
        <f t="shared" si="5"/>
        <v>3500</v>
      </c>
      <c r="BG98" s="176">
        <f t="shared" si="6"/>
        <v>0</v>
      </c>
      <c r="BH98" s="176">
        <f t="shared" si="7"/>
        <v>0</v>
      </c>
      <c r="BI98" s="176">
        <f t="shared" si="8"/>
        <v>0</v>
      </c>
      <c r="BJ98" s="24" t="s">
        <v>89</v>
      </c>
      <c r="BK98" s="176">
        <f t="shared" si="9"/>
        <v>3500</v>
      </c>
      <c r="BL98" s="24" t="s">
        <v>146</v>
      </c>
      <c r="BM98" s="24" t="s">
        <v>492</v>
      </c>
    </row>
    <row r="99" spans="2:65" s="11" customFormat="1" ht="29.9" customHeight="1">
      <c r="B99" s="153"/>
      <c r="D99" s="154" t="s">
        <v>78</v>
      </c>
      <c r="E99" s="163" t="s">
        <v>493</v>
      </c>
      <c r="F99" s="163" t="s">
        <v>494</v>
      </c>
      <c r="I99" s="156"/>
      <c r="J99" s="164">
        <f>BK99</f>
        <v>175166.8</v>
      </c>
      <c r="L99" s="153"/>
      <c r="M99" s="158"/>
      <c r="P99" s="159">
        <f>SUM(P100:P119)</f>
        <v>0</v>
      </c>
      <c r="R99" s="159">
        <f>SUM(R100:R119)</f>
        <v>0</v>
      </c>
      <c r="T99" s="160">
        <f>SUM(T100:T119)</f>
        <v>0</v>
      </c>
      <c r="AR99" s="154" t="s">
        <v>89</v>
      </c>
      <c r="AT99" s="161" t="s">
        <v>78</v>
      </c>
      <c r="AU99" s="161" t="s">
        <v>24</v>
      </c>
      <c r="AY99" s="154" t="s">
        <v>138</v>
      </c>
      <c r="BK99" s="162">
        <f>SUM(BK100:BK119)</f>
        <v>175166.8</v>
      </c>
    </row>
    <row r="100" spans="2:65" s="1" customFormat="1" ht="16.5" customHeight="1">
      <c r="B100" s="40"/>
      <c r="C100" s="207" t="s">
        <v>205</v>
      </c>
      <c r="D100" s="207" t="s">
        <v>165</v>
      </c>
      <c r="E100" s="208" t="s">
        <v>495</v>
      </c>
      <c r="F100" s="209" t="s">
        <v>496</v>
      </c>
      <c r="G100" s="210" t="s">
        <v>314</v>
      </c>
      <c r="H100" s="211">
        <v>14</v>
      </c>
      <c r="I100" s="212">
        <v>783.2</v>
      </c>
      <c r="J100" s="213">
        <f t="shared" ref="J100:J119" si="10">ROUND(I100*H100,2)</f>
        <v>10964.8</v>
      </c>
      <c r="K100" s="209" t="s">
        <v>22</v>
      </c>
      <c r="L100" s="214"/>
      <c r="M100" s="215" t="s">
        <v>22</v>
      </c>
      <c r="N100" s="216" t="s">
        <v>51</v>
      </c>
      <c r="P100" s="174">
        <f t="shared" ref="P100:P119" si="11">O100*H100</f>
        <v>0</v>
      </c>
      <c r="Q100" s="174">
        <v>0</v>
      </c>
      <c r="R100" s="174">
        <f t="shared" ref="R100:R119" si="12">Q100*H100</f>
        <v>0</v>
      </c>
      <c r="S100" s="174">
        <v>0</v>
      </c>
      <c r="T100" s="175">
        <f t="shared" ref="T100:T119" si="13">S100*H100</f>
        <v>0</v>
      </c>
      <c r="AR100" s="24" t="s">
        <v>168</v>
      </c>
      <c r="AT100" s="24" t="s">
        <v>165</v>
      </c>
      <c r="AU100" s="24" t="s">
        <v>89</v>
      </c>
      <c r="AY100" s="24" t="s">
        <v>138</v>
      </c>
      <c r="BE100" s="176">
        <f t="shared" ref="BE100:BE119" si="14">IF(N100="základní",J100,0)</f>
        <v>0</v>
      </c>
      <c r="BF100" s="176">
        <f t="shared" ref="BF100:BF119" si="15">IF(N100="snížená",J100,0)</f>
        <v>10964.8</v>
      </c>
      <c r="BG100" s="176">
        <f t="shared" ref="BG100:BG119" si="16">IF(N100="zákl. přenesená",J100,0)</f>
        <v>0</v>
      </c>
      <c r="BH100" s="176">
        <f t="shared" ref="BH100:BH119" si="17">IF(N100="sníž. přenesená",J100,0)</f>
        <v>0</v>
      </c>
      <c r="BI100" s="176">
        <f t="shared" ref="BI100:BI119" si="18">IF(N100="nulová",J100,0)</f>
        <v>0</v>
      </c>
      <c r="BJ100" s="24" t="s">
        <v>89</v>
      </c>
      <c r="BK100" s="176">
        <f t="shared" ref="BK100:BK119" si="19">ROUND(I100*H100,2)</f>
        <v>10964.8</v>
      </c>
      <c r="BL100" s="24" t="s">
        <v>146</v>
      </c>
      <c r="BM100" s="24" t="s">
        <v>497</v>
      </c>
    </row>
    <row r="101" spans="2:65" s="1" customFormat="1" ht="16.5" customHeight="1">
      <c r="B101" s="40"/>
      <c r="C101" s="207" t="s">
        <v>212</v>
      </c>
      <c r="D101" s="207" t="s">
        <v>165</v>
      </c>
      <c r="E101" s="208" t="s">
        <v>498</v>
      </c>
      <c r="F101" s="209" t="s">
        <v>499</v>
      </c>
      <c r="G101" s="210" t="s">
        <v>314</v>
      </c>
      <c r="H101" s="211">
        <v>29</v>
      </c>
      <c r="I101" s="212">
        <v>580.79999999999995</v>
      </c>
      <c r="J101" s="213">
        <f t="shared" si="10"/>
        <v>16843.2</v>
      </c>
      <c r="K101" s="209" t="s">
        <v>22</v>
      </c>
      <c r="L101" s="214"/>
      <c r="M101" s="215" t="s">
        <v>22</v>
      </c>
      <c r="N101" s="216" t="s">
        <v>51</v>
      </c>
      <c r="P101" s="174">
        <f t="shared" si="11"/>
        <v>0</v>
      </c>
      <c r="Q101" s="174">
        <v>0</v>
      </c>
      <c r="R101" s="174">
        <f t="shared" si="12"/>
        <v>0</v>
      </c>
      <c r="S101" s="174">
        <v>0</v>
      </c>
      <c r="T101" s="175">
        <f t="shared" si="13"/>
        <v>0</v>
      </c>
      <c r="AR101" s="24" t="s">
        <v>168</v>
      </c>
      <c r="AT101" s="24" t="s">
        <v>165</v>
      </c>
      <c r="AU101" s="24" t="s">
        <v>89</v>
      </c>
      <c r="AY101" s="24" t="s">
        <v>138</v>
      </c>
      <c r="BE101" s="176">
        <f t="shared" si="14"/>
        <v>0</v>
      </c>
      <c r="BF101" s="176">
        <f t="shared" si="15"/>
        <v>16843.2</v>
      </c>
      <c r="BG101" s="176">
        <f t="shared" si="16"/>
        <v>0</v>
      </c>
      <c r="BH101" s="176">
        <f t="shared" si="17"/>
        <v>0</v>
      </c>
      <c r="BI101" s="176">
        <f t="shared" si="18"/>
        <v>0</v>
      </c>
      <c r="BJ101" s="24" t="s">
        <v>89</v>
      </c>
      <c r="BK101" s="176">
        <f t="shared" si="19"/>
        <v>16843.2</v>
      </c>
      <c r="BL101" s="24" t="s">
        <v>146</v>
      </c>
      <c r="BM101" s="24" t="s">
        <v>500</v>
      </c>
    </row>
    <row r="102" spans="2:65" s="1" customFormat="1" ht="16.5" customHeight="1">
      <c r="B102" s="40"/>
      <c r="C102" s="207" t="s">
        <v>29</v>
      </c>
      <c r="D102" s="207" t="s">
        <v>165</v>
      </c>
      <c r="E102" s="208" t="s">
        <v>501</v>
      </c>
      <c r="F102" s="209" t="s">
        <v>502</v>
      </c>
      <c r="G102" s="210" t="s">
        <v>314</v>
      </c>
      <c r="H102" s="211">
        <v>38</v>
      </c>
      <c r="I102" s="212">
        <v>370.7</v>
      </c>
      <c r="J102" s="213">
        <f t="shared" si="10"/>
        <v>14086.6</v>
      </c>
      <c r="K102" s="209" t="s">
        <v>22</v>
      </c>
      <c r="L102" s="214"/>
      <c r="M102" s="215" t="s">
        <v>22</v>
      </c>
      <c r="N102" s="216" t="s">
        <v>51</v>
      </c>
      <c r="P102" s="174">
        <f t="shared" si="11"/>
        <v>0</v>
      </c>
      <c r="Q102" s="174">
        <v>0</v>
      </c>
      <c r="R102" s="174">
        <f t="shared" si="12"/>
        <v>0</v>
      </c>
      <c r="S102" s="174">
        <v>0</v>
      </c>
      <c r="T102" s="175">
        <f t="shared" si="13"/>
        <v>0</v>
      </c>
      <c r="AR102" s="24" t="s">
        <v>168</v>
      </c>
      <c r="AT102" s="24" t="s">
        <v>165</v>
      </c>
      <c r="AU102" s="24" t="s">
        <v>89</v>
      </c>
      <c r="AY102" s="24" t="s">
        <v>138</v>
      </c>
      <c r="BE102" s="176">
        <f t="shared" si="14"/>
        <v>0</v>
      </c>
      <c r="BF102" s="176">
        <f t="shared" si="15"/>
        <v>14086.6</v>
      </c>
      <c r="BG102" s="176">
        <f t="shared" si="16"/>
        <v>0</v>
      </c>
      <c r="BH102" s="176">
        <f t="shared" si="17"/>
        <v>0</v>
      </c>
      <c r="BI102" s="176">
        <f t="shared" si="18"/>
        <v>0</v>
      </c>
      <c r="BJ102" s="24" t="s">
        <v>89</v>
      </c>
      <c r="BK102" s="176">
        <f t="shared" si="19"/>
        <v>14086.6</v>
      </c>
      <c r="BL102" s="24" t="s">
        <v>146</v>
      </c>
      <c r="BM102" s="24" t="s">
        <v>503</v>
      </c>
    </row>
    <row r="103" spans="2:65" s="1" customFormat="1" ht="16.5" customHeight="1">
      <c r="B103" s="40"/>
      <c r="C103" s="207" t="s">
        <v>223</v>
      </c>
      <c r="D103" s="207" t="s">
        <v>165</v>
      </c>
      <c r="E103" s="208" t="s">
        <v>504</v>
      </c>
      <c r="F103" s="209" t="s">
        <v>505</v>
      </c>
      <c r="G103" s="210" t="s">
        <v>314</v>
      </c>
      <c r="H103" s="211">
        <v>19</v>
      </c>
      <c r="I103" s="212">
        <v>327.8</v>
      </c>
      <c r="J103" s="213">
        <f t="shared" si="10"/>
        <v>6228.2</v>
      </c>
      <c r="K103" s="209" t="s">
        <v>22</v>
      </c>
      <c r="L103" s="214"/>
      <c r="M103" s="215" t="s">
        <v>22</v>
      </c>
      <c r="N103" s="216" t="s">
        <v>51</v>
      </c>
      <c r="P103" s="174">
        <f t="shared" si="11"/>
        <v>0</v>
      </c>
      <c r="Q103" s="174">
        <v>0</v>
      </c>
      <c r="R103" s="174">
        <f t="shared" si="12"/>
        <v>0</v>
      </c>
      <c r="S103" s="174">
        <v>0</v>
      </c>
      <c r="T103" s="175">
        <f t="shared" si="13"/>
        <v>0</v>
      </c>
      <c r="AR103" s="24" t="s">
        <v>168</v>
      </c>
      <c r="AT103" s="24" t="s">
        <v>165</v>
      </c>
      <c r="AU103" s="24" t="s">
        <v>89</v>
      </c>
      <c r="AY103" s="24" t="s">
        <v>138</v>
      </c>
      <c r="BE103" s="176">
        <f t="shared" si="14"/>
        <v>0</v>
      </c>
      <c r="BF103" s="176">
        <f t="shared" si="15"/>
        <v>6228.2</v>
      </c>
      <c r="BG103" s="176">
        <f t="shared" si="16"/>
        <v>0</v>
      </c>
      <c r="BH103" s="176">
        <f t="shared" si="17"/>
        <v>0</v>
      </c>
      <c r="BI103" s="176">
        <f t="shared" si="18"/>
        <v>0</v>
      </c>
      <c r="BJ103" s="24" t="s">
        <v>89</v>
      </c>
      <c r="BK103" s="176">
        <f t="shared" si="19"/>
        <v>6228.2</v>
      </c>
      <c r="BL103" s="24" t="s">
        <v>146</v>
      </c>
      <c r="BM103" s="24" t="s">
        <v>506</v>
      </c>
    </row>
    <row r="104" spans="2:65" s="1" customFormat="1" ht="16.5" customHeight="1">
      <c r="B104" s="40"/>
      <c r="C104" s="207" t="s">
        <v>227</v>
      </c>
      <c r="D104" s="207" t="s">
        <v>165</v>
      </c>
      <c r="E104" s="208" t="s">
        <v>507</v>
      </c>
      <c r="F104" s="209" t="s">
        <v>505</v>
      </c>
      <c r="G104" s="210" t="s">
        <v>314</v>
      </c>
      <c r="H104" s="211">
        <v>275</v>
      </c>
      <c r="I104" s="212">
        <v>283.8</v>
      </c>
      <c r="J104" s="213">
        <f t="shared" si="10"/>
        <v>78045</v>
      </c>
      <c r="K104" s="209" t="s">
        <v>22</v>
      </c>
      <c r="L104" s="214"/>
      <c r="M104" s="215" t="s">
        <v>22</v>
      </c>
      <c r="N104" s="216" t="s">
        <v>51</v>
      </c>
      <c r="P104" s="174">
        <f t="shared" si="11"/>
        <v>0</v>
      </c>
      <c r="Q104" s="174">
        <v>0</v>
      </c>
      <c r="R104" s="174">
        <f t="shared" si="12"/>
        <v>0</v>
      </c>
      <c r="S104" s="174">
        <v>0</v>
      </c>
      <c r="T104" s="175">
        <f t="shared" si="13"/>
        <v>0</v>
      </c>
      <c r="AR104" s="24" t="s">
        <v>168</v>
      </c>
      <c r="AT104" s="24" t="s">
        <v>165</v>
      </c>
      <c r="AU104" s="24" t="s">
        <v>89</v>
      </c>
      <c r="AY104" s="24" t="s">
        <v>138</v>
      </c>
      <c r="BE104" s="176">
        <f t="shared" si="14"/>
        <v>0</v>
      </c>
      <c r="BF104" s="176">
        <f t="shared" si="15"/>
        <v>78045</v>
      </c>
      <c r="BG104" s="176">
        <f t="shared" si="16"/>
        <v>0</v>
      </c>
      <c r="BH104" s="176">
        <f t="shared" si="17"/>
        <v>0</v>
      </c>
      <c r="BI104" s="176">
        <f t="shared" si="18"/>
        <v>0</v>
      </c>
      <c r="BJ104" s="24" t="s">
        <v>89</v>
      </c>
      <c r="BK104" s="176">
        <f t="shared" si="19"/>
        <v>78045</v>
      </c>
      <c r="BL104" s="24" t="s">
        <v>146</v>
      </c>
      <c r="BM104" s="24" t="s">
        <v>508</v>
      </c>
    </row>
    <row r="105" spans="2:65" s="1" customFormat="1" ht="16.5" customHeight="1">
      <c r="B105" s="40"/>
      <c r="C105" s="207" t="s">
        <v>242</v>
      </c>
      <c r="D105" s="207" t="s">
        <v>165</v>
      </c>
      <c r="E105" s="208" t="s">
        <v>509</v>
      </c>
      <c r="F105" s="209" t="s">
        <v>510</v>
      </c>
      <c r="G105" s="210" t="s">
        <v>314</v>
      </c>
      <c r="H105" s="211">
        <v>14</v>
      </c>
      <c r="I105" s="212">
        <v>98</v>
      </c>
      <c r="J105" s="213">
        <f t="shared" si="10"/>
        <v>1372</v>
      </c>
      <c r="K105" s="209" t="s">
        <v>22</v>
      </c>
      <c r="L105" s="214"/>
      <c r="M105" s="215" t="s">
        <v>22</v>
      </c>
      <c r="N105" s="216" t="s">
        <v>51</v>
      </c>
      <c r="P105" s="174">
        <f t="shared" si="11"/>
        <v>0</v>
      </c>
      <c r="Q105" s="174">
        <v>0</v>
      </c>
      <c r="R105" s="174">
        <f t="shared" si="12"/>
        <v>0</v>
      </c>
      <c r="S105" s="174">
        <v>0</v>
      </c>
      <c r="T105" s="175">
        <f t="shared" si="13"/>
        <v>0</v>
      </c>
      <c r="AR105" s="24" t="s">
        <v>168</v>
      </c>
      <c r="AT105" s="24" t="s">
        <v>165</v>
      </c>
      <c r="AU105" s="24" t="s">
        <v>89</v>
      </c>
      <c r="AY105" s="24" t="s">
        <v>138</v>
      </c>
      <c r="BE105" s="176">
        <f t="shared" si="14"/>
        <v>0</v>
      </c>
      <c r="BF105" s="176">
        <f t="shared" si="15"/>
        <v>1372</v>
      </c>
      <c r="BG105" s="176">
        <f t="shared" si="16"/>
        <v>0</v>
      </c>
      <c r="BH105" s="176">
        <f t="shared" si="17"/>
        <v>0</v>
      </c>
      <c r="BI105" s="176">
        <f t="shared" si="18"/>
        <v>0</v>
      </c>
      <c r="BJ105" s="24" t="s">
        <v>89</v>
      </c>
      <c r="BK105" s="176">
        <f t="shared" si="19"/>
        <v>1372</v>
      </c>
      <c r="BL105" s="24" t="s">
        <v>146</v>
      </c>
      <c r="BM105" s="24" t="s">
        <v>511</v>
      </c>
    </row>
    <row r="106" spans="2:65" s="1" customFormat="1" ht="16.5" customHeight="1">
      <c r="B106" s="40"/>
      <c r="C106" s="207" t="s">
        <v>247</v>
      </c>
      <c r="D106" s="207" t="s">
        <v>165</v>
      </c>
      <c r="E106" s="208" t="s">
        <v>512</v>
      </c>
      <c r="F106" s="209" t="s">
        <v>513</v>
      </c>
      <c r="G106" s="210" t="s">
        <v>314</v>
      </c>
      <c r="H106" s="211">
        <v>29</v>
      </c>
      <c r="I106" s="212">
        <v>83</v>
      </c>
      <c r="J106" s="213">
        <f t="shared" si="10"/>
        <v>2407</v>
      </c>
      <c r="K106" s="209" t="s">
        <v>22</v>
      </c>
      <c r="L106" s="214"/>
      <c r="M106" s="215" t="s">
        <v>22</v>
      </c>
      <c r="N106" s="216" t="s">
        <v>51</v>
      </c>
      <c r="P106" s="174">
        <f t="shared" si="11"/>
        <v>0</v>
      </c>
      <c r="Q106" s="174">
        <v>0</v>
      </c>
      <c r="R106" s="174">
        <f t="shared" si="12"/>
        <v>0</v>
      </c>
      <c r="S106" s="174">
        <v>0</v>
      </c>
      <c r="T106" s="175">
        <f t="shared" si="13"/>
        <v>0</v>
      </c>
      <c r="AR106" s="24" t="s">
        <v>168</v>
      </c>
      <c r="AT106" s="24" t="s">
        <v>165</v>
      </c>
      <c r="AU106" s="24" t="s">
        <v>89</v>
      </c>
      <c r="AY106" s="24" t="s">
        <v>138</v>
      </c>
      <c r="BE106" s="176">
        <f t="shared" si="14"/>
        <v>0</v>
      </c>
      <c r="BF106" s="176">
        <f t="shared" si="15"/>
        <v>2407</v>
      </c>
      <c r="BG106" s="176">
        <f t="shared" si="16"/>
        <v>0</v>
      </c>
      <c r="BH106" s="176">
        <f t="shared" si="17"/>
        <v>0</v>
      </c>
      <c r="BI106" s="176">
        <f t="shared" si="18"/>
        <v>0</v>
      </c>
      <c r="BJ106" s="24" t="s">
        <v>89</v>
      </c>
      <c r="BK106" s="176">
        <f t="shared" si="19"/>
        <v>2407</v>
      </c>
      <c r="BL106" s="24" t="s">
        <v>146</v>
      </c>
      <c r="BM106" s="24" t="s">
        <v>514</v>
      </c>
    </row>
    <row r="107" spans="2:65" s="1" customFormat="1" ht="16.5" customHeight="1">
      <c r="B107" s="40"/>
      <c r="C107" s="207" t="s">
        <v>10</v>
      </c>
      <c r="D107" s="207" t="s">
        <v>165</v>
      </c>
      <c r="E107" s="208" t="s">
        <v>515</v>
      </c>
      <c r="F107" s="209" t="s">
        <v>516</v>
      </c>
      <c r="G107" s="210" t="s">
        <v>314</v>
      </c>
      <c r="H107" s="211">
        <v>38</v>
      </c>
      <c r="I107" s="212">
        <v>75</v>
      </c>
      <c r="J107" s="213">
        <f t="shared" si="10"/>
        <v>2850</v>
      </c>
      <c r="K107" s="209" t="s">
        <v>22</v>
      </c>
      <c r="L107" s="214"/>
      <c r="M107" s="215" t="s">
        <v>22</v>
      </c>
      <c r="N107" s="216" t="s">
        <v>51</v>
      </c>
      <c r="P107" s="174">
        <f t="shared" si="11"/>
        <v>0</v>
      </c>
      <c r="Q107" s="174">
        <v>0</v>
      </c>
      <c r="R107" s="174">
        <f t="shared" si="12"/>
        <v>0</v>
      </c>
      <c r="S107" s="174">
        <v>0</v>
      </c>
      <c r="T107" s="175">
        <f t="shared" si="13"/>
        <v>0</v>
      </c>
      <c r="AR107" s="24" t="s">
        <v>168</v>
      </c>
      <c r="AT107" s="24" t="s">
        <v>165</v>
      </c>
      <c r="AU107" s="24" t="s">
        <v>89</v>
      </c>
      <c r="AY107" s="24" t="s">
        <v>138</v>
      </c>
      <c r="BE107" s="176">
        <f t="shared" si="14"/>
        <v>0</v>
      </c>
      <c r="BF107" s="176">
        <f t="shared" si="15"/>
        <v>2850</v>
      </c>
      <c r="BG107" s="176">
        <f t="shared" si="16"/>
        <v>0</v>
      </c>
      <c r="BH107" s="176">
        <f t="shared" si="17"/>
        <v>0</v>
      </c>
      <c r="BI107" s="176">
        <f t="shared" si="18"/>
        <v>0</v>
      </c>
      <c r="BJ107" s="24" t="s">
        <v>89</v>
      </c>
      <c r="BK107" s="176">
        <f t="shared" si="19"/>
        <v>2850</v>
      </c>
      <c r="BL107" s="24" t="s">
        <v>146</v>
      </c>
      <c r="BM107" s="24" t="s">
        <v>517</v>
      </c>
    </row>
    <row r="108" spans="2:65" s="1" customFormat="1" ht="16.5" customHeight="1">
      <c r="B108" s="40"/>
      <c r="C108" s="207" t="s">
        <v>146</v>
      </c>
      <c r="D108" s="207" t="s">
        <v>165</v>
      </c>
      <c r="E108" s="208" t="s">
        <v>518</v>
      </c>
      <c r="F108" s="209" t="s">
        <v>519</v>
      </c>
      <c r="G108" s="210" t="s">
        <v>314</v>
      </c>
      <c r="H108" s="211">
        <v>19</v>
      </c>
      <c r="I108" s="212">
        <v>72</v>
      </c>
      <c r="J108" s="213">
        <f t="shared" si="10"/>
        <v>1368</v>
      </c>
      <c r="K108" s="209" t="s">
        <v>22</v>
      </c>
      <c r="L108" s="214"/>
      <c r="M108" s="215" t="s">
        <v>22</v>
      </c>
      <c r="N108" s="216" t="s">
        <v>51</v>
      </c>
      <c r="P108" s="174">
        <f t="shared" si="11"/>
        <v>0</v>
      </c>
      <c r="Q108" s="174">
        <v>0</v>
      </c>
      <c r="R108" s="174">
        <f t="shared" si="12"/>
        <v>0</v>
      </c>
      <c r="S108" s="174">
        <v>0</v>
      </c>
      <c r="T108" s="175">
        <f t="shared" si="13"/>
        <v>0</v>
      </c>
      <c r="AR108" s="24" t="s">
        <v>168</v>
      </c>
      <c r="AT108" s="24" t="s">
        <v>165</v>
      </c>
      <c r="AU108" s="24" t="s">
        <v>89</v>
      </c>
      <c r="AY108" s="24" t="s">
        <v>138</v>
      </c>
      <c r="BE108" s="176">
        <f t="shared" si="14"/>
        <v>0</v>
      </c>
      <c r="BF108" s="176">
        <f t="shared" si="15"/>
        <v>1368</v>
      </c>
      <c r="BG108" s="176">
        <f t="shared" si="16"/>
        <v>0</v>
      </c>
      <c r="BH108" s="176">
        <f t="shared" si="17"/>
        <v>0</v>
      </c>
      <c r="BI108" s="176">
        <f t="shared" si="18"/>
        <v>0</v>
      </c>
      <c r="BJ108" s="24" t="s">
        <v>89</v>
      </c>
      <c r="BK108" s="176">
        <f t="shared" si="19"/>
        <v>1368</v>
      </c>
      <c r="BL108" s="24" t="s">
        <v>146</v>
      </c>
      <c r="BM108" s="24" t="s">
        <v>520</v>
      </c>
    </row>
    <row r="109" spans="2:65" s="1" customFormat="1" ht="25.5" customHeight="1">
      <c r="B109" s="40"/>
      <c r="C109" s="207" t="s">
        <v>259</v>
      </c>
      <c r="D109" s="207" t="s">
        <v>165</v>
      </c>
      <c r="E109" s="208" t="s">
        <v>521</v>
      </c>
      <c r="F109" s="209" t="s">
        <v>522</v>
      </c>
      <c r="G109" s="210" t="s">
        <v>314</v>
      </c>
      <c r="H109" s="211">
        <v>15</v>
      </c>
      <c r="I109" s="212">
        <v>110</v>
      </c>
      <c r="J109" s="213">
        <f t="shared" si="10"/>
        <v>1650</v>
      </c>
      <c r="K109" s="209" t="s">
        <v>22</v>
      </c>
      <c r="L109" s="214"/>
      <c r="M109" s="215" t="s">
        <v>22</v>
      </c>
      <c r="N109" s="216" t="s">
        <v>51</v>
      </c>
      <c r="P109" s="174">
        <f t="shared" si="11"/>
        <v>0</v>
      </c>
      <c r="Q109" s="174">
        <v>0</v>
      </c>
      <c r="R109" s="174">
        <f t="shared" si="12"/>
        <v>0</v>
      </c>
      <c r="S109" s="174">
        <v>0</v>
      </c>
      <c r="T109" s="175">
        <f t="shared" si="13"/>
        <v>0</v>
      </c>
      <c r="AR109" s="24" t="s">
        <v>168</v>
      </c>
      <c r="AT109" s="24" t="s">
        <v>165</v>
      </c>
      <c r="AU109" s="24" t="s">
        <v>89</v>
      </c>
      <c r="AY109" s="24" t="s">
        <v>138</v>
      </c>
      <c r="BE109" s="176">
        <f t="shared" si="14"/>
        <v>0</v>
      </c>
      <c r="BF109" s="176">
        <f t="shared" si="15"/>
        <v>1650</v>
      </c>
      <c r="BG109" s="176">
        <f t="shared" si="16"/>
        <v>0</v>
      </c>
      <c r="BH109" s="176">
        <f t="shared" si="17"/>
        <v>0</v>
      </c>
      <c r="BI109" s="176">
        <f t="shared" si="18"/>
        <v>0</v>
      </c>
      <c r="BJ109" s="24" t="s">
        <v>89</v>
      </c>
      <c r="BK109" s="176">
        <f t="shared" si="19"/>
        <v>1650</v>
      </c>
      <c r="BL109" s="24" t="s">
        <v>146</v>
      </c>
      <c r="BM109" s="24" t="s">
        <v>523</v>
      </c>
    </row>
    <row r="110" spans="2:65" s="1" customFormat="1" ht="25.5" customHeight="1">
      <c r="B110" s="40"/>
      <c r="C110" s="207" t="s">
        <v>264</v>
      </c>
      <c r="D110" s="207" t="s">
        <v>165</v>
      </c>
      <c r="E110" s="208" t="s">
        <v>524</v>
      </c>
      <c r="F110" s="209" t="s">
        <v>525</v>
      </c>
      <c r="G110" s="210" t="s">
        <v>314</v>
      </c>
      <c r="H110" s="211">
        <v>12</v>
      </c>
      <c r="I110" s="212">
        <v>100</v>
      </c>
      <c r="J110" s="213">
        <f t="shared" si="10"/>
        <v>1200</v>
      </c>
      <c r="K110" s="209" t="s">
        <v>22</v>
      </c>
      <c r="L110" s="214"/>
      <c r="M110" s="215" t="s">
        <v>22</v>
      </c>
      <c r="N110" s="216" t="s">
        <v>51</v>
      </c>
      <c r="P110" s="174">
        <f t="shared" si="11"/>
        <v>0</v>
      </c>
      <c r="Q110" s="174">
        <v>0</v>
      </c>
      <c r="R110" s="174">
        <f t="shared" si="12"/>
        <v>0</v>
      </c>
      <c r="S110" s="174">
        <v>0</v>
      </c>
      <c r="T110" s="175">
        <f t="shared" si="13"/>
        <v>0</v>
      </c>
      <c r="AR110" s="24" t="s">
        <v>168</v>
      </c>
      <c r="AT110" s="24" t="s">
        <v>165</v>
      </c>
      <c r="AU110" s="24" t="s">
        <v>89</v>
      </c>
      <c r="AY110" s="24" t="s">
        <v>138</v>
      </c>
      <c r="BE110" s="176">
        <f t="shared" si="14"/>
        <v>0</v>
      </c>
      <c r="BF110" s="176">
        <f t="shared" si="15"/>
        <v>1200</v>
      </c>
      <c r="BG110" s="176">
        <f t="shared" si="16"/>
        <v>0</v>
      </c>
      <c r="BH110" s="176">
        <f t="shared" si="17"/>
        <v>0</v>
      </c>
      <c r="BI110" s="176">
        <f t="shared" si="18"/>
        <v>0</v>
      </c>
      <c r="BJ110" s="24" t="s">
        <v>89</v>
      </c>
      <c r="BK110" s="176">
        <f t="shared" si="19"/>
        <v>1200</v>
      </c>
      <c r="BL110" s="24" t="s">
        <v>146</v>
      </c>
      <c r="BM110" s="24" t="s">
        <v>526</v>
      </c>
    </row>
    <row r="111" spans="2:65" s="1" customFormat="1" ht="25.5" customHeight="1">
      <c r="B111" s="40"/>
      <c r="C111" s="207" t="s">
        <v>269</v>
      </c>
      <c r="D111" s="207" t="s">
        <v>165</v>
      </c>
      <c r="E111" s="208" t="s">
        <v>527</v>
      </c>
      <c r="F111" s="209" t="s">
        <v>525</v>
      </c>
      <c r="G111" s="210" t="s">
        <v>144</v>
      </c>
      <c r="H111" s="211">
        <v>15</v>
      </c>
      <c r="I111" s="212">
        <v>130</v>
      </c>
      <c r="J111" s="213">
        <f t="shared" si="10"/>
        <v>1950</v>
      </c>
      <c r="K111" s="209" t="s">
        <v>22</v>
      </c>
      <c r="L111" s="214"/>
      <c r="M111" s="215" t="s">
        <v>22</v>
      </c>
      <c r="N111" s="216" t="s">
        <v>51</v>
      </c>
      <c r="P111" s="174">
        <f t="shared" si="11"/>
        <v>0</v>
      </c>
      <c r="Q111" s="174">
        <v>0</v>
      </c>
      <c r="R111" s="174">
        <f t="shared" si="12"/>
        <v>0</v>
      </c>
      <c r="S111" s="174">
        <v>0</v>
      </c>
      <c r="T111" s="175">
        <f t="shared" si="13"/>
        <v>0</v>
      </c>
      <c r="AR111" s="24" t="s">
        <v>168</v>
      </c>
      <c r="AT111" s="24" t="s">
        <v>165</v>
      </c>
      <c r="AU111" s="24" t="s">
        <v>89</v>
      </c>
      <c r="AY111" s="24" t="s">
        <v>138</v>
      </c>
      <c r="BE111" s="176">
        <f t="shared" si="14"/>
        <v>0</v>
      </c>
      <c r="BF111" s="176">
        <f t="shared" si="15"/>
        <v>1950</v>
      </c>
      <c r="BG111" s="176">
        <f t="shared" si="16"/>
        <v>0</v>
      </c>
      <c r="BH111" s="176">
        <f t="shared" si="17"/>
        <v>0</v>
      </c>
      <c r="BI111" s="176">
        <f t="shared" si="18"/>
        <v>0</v>
      </c>
      <c r="BJ111" s="24" t="s">
        <v>89</v>
      </c>
      <c r="BK111" s="176">
        <f t="shared" si="19"/>
        <v>1950</v>
      </c>
      <c r="BL111" s="24" t="s">
        <v>146</v>
      </c>
      <c r="BM111" s="24" t="s">
        <v>528</v>
      </c>
    </row>
    <row r="112" spans="2:65" s="1" customFormat="1" ht="16.5" customHeight="1">
      <c r="B112" s="40"/>
      <c r="C112" s="207" t="s">
        <v>276</v>
      </c>
      <c r="D112" s="207" t="s">
        <v>165</v>
      </c>
      <c r="E112" s="208" t="s">
        <v>529</v>
      </c>
      <c r="F112" s="209" t="s">
        <v>530</v>
      </c>
      <c r="G112" s="210" t="s">
        <v>314</v>
      </c>
      <c r="H112" s="211">
        <v>15</v>
      </c>
      <c r="I112" s="212">
        <v>396</v>
      </c>
      <c r="J112" s="213">
        <f t="shared" si="10"/>
        <v>5940</v>
      </c>
      <c r="K112" s="209" t="s">
        <v>22</v>
      </c>
      <c r="L112" s="214"/>
      <c r="M112" s="215" t="s">
        <v>22</v>
      </c>
      <c r="N112" s="216" t="s">
        <v>51</v>
      </c>
      <c r="P112" s="174">
        <f t="shared" si="11"/>
        <v>0</v>
      </c>
      <c r="Q112" s="174">
        <v>0</v>
      </c>
      <c r="R112" s="174">
        <f t="shared" si="12"/>
        <v>0</v>
      </c>
      <c r="S112" s="174">
        <v>0</v>
      </c>
      <c r="T112" s="175">
        <f t="shared" si="13"/>
        <v>0</v>
      </c>
      <c r="AR112" s="24" t="s">
        <v>168</v>
      </c>
      <c r="AT112" s="24" t="s">
        <v>165</v>
      </c>
      <c r="AU112" s="24" t="s">
        <v>89</v>
      </c>
      <c r="AY112" s="24" t="s">
        <v>138</v>
      </c>
      <c r="BE112" s="176">
        <f t="shared" si="14"/>
        <v>0</v>
      </c>
      <c r="BF112" s="176">
        <f t="shared" si="15"/>
        <v>5940</v>
      </c>
      <c r="BG112" s="176">
        <f t="shared" si="16"/>
        <v>0</v>
      </c>
      <c r="BH112" s="176">
        <f t="shared" si="17"/>
        <v>0</v>
      </c>
      <c r="BI112" s="176">
        <f t="shared" si="18"/>
        <v>0</v>
      </c>
      <c r="BJ112" s="24" t="s">
        <v>89</v>
      </c>
      <c r="BK112" s="176">
        <f t="shared" si="19"/>
        <v>5940</v>
      </c>
      <c r="BL112" s="24" t="s">
        <v>146</v>
      </c>
      <c r="BM112" s="24" t="s">
        <v>531</v>
      </c>
    </row>
    <row r="113" spans="2:65" s="1" customFormat="1" ht="16.5" customHeight="1">
      <c r="B113" s="40"/>
      <c r="C113" s="207" t="s">
        <v>9</v>
      </c>
      <c r="D113" s="207" t="s">
        <v>165</v>
      </c>
      <c r="E113" s="208" t="s">
        <v>532</v>
      </c>
      <c r="F113" s="209" t="s">
        <v>533</v>
      </c>
      <c r="G113" s="210" t="s">
        <v>314</v>
      </c>
      <c r="H113" s="211">
        <v>12</v>
      </c>
      <c r="I113" s="212">
        <v>249</v>
      </c>
      <c r="J113" s="213">
        <f t="shared" si="10"/>
        <v>2988</v>
      </c>
      <c r="K113" s="209" t="s">
        <v>22</v>
      </c>
      <c r="L113" s="214"/>
      <c r="M113" s="215" t="s">
        <v>22</v>
      </c>
      <c r="N113" s="216" t="s">
        <v>51</v>
      </c>
      <c r="P113" s="174">
        <f t="shared" si="11"/>
        <v>0</v>
      </c>
      <c r="Q113" s="174">
        <v>0</v>
      </c>
      <c r="R113" s="174">
        <f t="shared" si="12"/>
        <v>0</v>
      </c>
      <c r="S113" s="174">
        <v>0</v>
      </c>
      <c r="T113" s="175">
        <f t="shared" si="13"/>
        <v>0</v>
      </c>
      <c r="AR113" s="24" t="s">
        <v>168</v>
      </c>
      <c r="AT113" s="24" t="s">
        <v>165</v>
      </c>
      <c r="AU113" s="24" t="s">
        <v>89</v>
      </c>
      <c r="AY113" s="24" t="s">
        <v>138</v>
      </c>
      <c r="BE113" s="176">
        <f t="shared" si="14"/>
        <v>0</v>
      </c>
      <c r="BF113" s="176">
        <f t="shared" si="15"/>
        <v>2988</v>
      </c>
      <c r="BG113" s="176">
        <f t="shared" si="16"/>
        <v>0</v>
      </c>
      <c r="BH113" s="176">
        <f t="shared" si="17"/>
        <v>0</v>
      </c>
      <c r="BI113" s="176">
        <f t="shared" si="18"/>
        <v>0</v>
      </c>
      <c r="BJ113" s="24" t="s">
        <v>89</v>
      </c>
      <c r="BK113" s="176">
        <f t="shared" si="19"/>
        <v>2988</v>
      </c>
      <c r="BL113" s="24" t="s">
        <v>146</v>
      </c>
      <c r="BM113" s="24" t="s">
        <v>534</v>
      </c>
    </row>
    <row r="114" spans="2:65" s="1" customFormat="1" ht="16.5" customHeight="1">
      <c r="B114" s="40"/>
      <c r="C114" s="207" t="s">
        <v>293</v>
      </c>
      <c r="D114" s="207" t="s">
        <v>165</v>
      </c>
      <c r="E114" s="208" t="s">
        <v>535</v>
      </c>
      <c r="F114" s="209" t="s">
        <v>536</v>
      </c>
      <c r="G114" s="210" t="s">
        <v>314</v>
      </c>
      <c r="H114" s="211">
        <v>8</v>
      </c>
      <c r="I114" s="212">
        <v>198</v>
      </c>
      <c r="J114" s="213">
        <f t="shared" si="10"/>
        <v>1584</v>
      </c>
      <c r="K114" s="209" t="s">
        <v>22</v>
      </c>
      <c r="L114" s="214"/>
      <c r="M114" s="215" t="s">
        <v>22</v>
      </c>
      <c r="N114" s="216" t="s">
        <v>51</v>
      </c>
      <c r="P114" s="174">
        <f t="shared" si="11"/>
        <v>0</v>
      </c>
      <c r="Q114" s="174">
        <v>0</v>
      </c>
      <c r="R114" s="174">
        <f t="shared" si="12"/>
        <v>0</v>
      </c>
      <c r="S114" s="174">
        <v>0</v>
      </c>
      <c r="T114" s="175">
        <f t="shared" si="13"/>
        <v>0</v>
      </c>
      <c r="AR114" s="24" t="s">
        <v>168</v>
      </c>
      <c r="AT114" s="24" t="s">
        <v>165</v>
      </c>
      <c r="AU114" s="24" t="s">
        <v>89</v>
      </c>
      <c r="AY114" s="24" t="s">
        <v>138</v>
      </c>
      <c r="BE114" s="176">
        <f t="shared" si="14"/>
        <v>0</v>
      </c>
      <c r="BF114" s="176">
        <f t="shared" si="15"/>
        <v>1584</v>
      </c>
      <c r="BG114" s="176">
        <f t="shared" si="16"/>
        <v>0</v>
      </c>
      <c r="BH114" s="176">
        <f t="shared" si="17"/>
        <v>0</v>
      </c>
      <c r="BI114" s="176">
        <f t="shared" si="18"/>
        <v>0</v>
      </c>
      <c r="BJ114" s="24" t="s">
        <v>89</v>
      </c>
      <c r="BK114" s="176">
        <f t="shared" si="19"/>
        <v>1584</v>
      </c>
      <c r="BL114" s="24" t="s">
        <v>146</v>
      </c>
      <c r="BM114" s="24" t="s">
        <v>537</v>
      </c>
    </row>
    <row r="115" spans="2:65" s="1" customFormat="1" ht="16.5" customHeight="1">
      <c r="B115" s="40"/>
      <c r="C115" s="207" t="s">
        <v>298</v>
      </c>
      <c r="D115" s="207" t="s">
        <v>165</v>
      </c>
      <c r="E115" s="208" t="s">
        <v>538</v>
      </c>
      <c r="F115" s="209" t="s">
        <v>539</v>
      </c>
      <c r="G115" s="210" t="s">
        <v>314</v>
      </c>
      <c r="H115" s="211">
        <v>15</v>
      </c>
      <c r="I115" s="212">
        <v>346</v>
      </c>
      <c r="J115" s="213">
        <f t="shared" si="10"/>
        <v>5190</v>
      </c>
      <c r="K115" s="209" t="s">
        <v>22</v>
      </c>
      <c r="L115" s="214"/>
      <c r="M115" s="215" t="s">
        <v>22</v>
      </c>
      <c r="N115" s="216" t="s">
        <v>51</v>
      </c>
      <c r="P115" s="174">
        <f t="shared" si="11"/>
        <v>0</v>
      </c>
      <c r="Q115" s="174">
        <v>0</v>
      </c>
      <c r="R115" s="174">
        <f t="shared" si="12"/>
        <v>0</v>
      </c>
      <c r="S115" s="174">
        <v>0</v>
      </c>
      <c r="T115" s="175">
        <f t="shared" si="13"/>
        <v>0</v>
      </c>
      <c r="AR115" s="24" t="s">
        <v>168</v>
      </c>
      <c r="AT115" s="24" t="s">
        <v>165</v>
      </c>
      <c r="AU115" s="24" t="s">
        <v>89</v>
      </c>
      <c r="AY115" s="24" t="s">
        <v>138</v>
      </c>
      <c r="BE115" s="176">
        <f t="shared" si="14"/>
        <v>0</v>
      </c>
      <c r="BF115" s="176">
        <f t="shared" si="15"/>
        <v>5190</v>
      </c>
      <c r="BG115" s="176">
        <f t="shared" si="16"/>
        <v>0</v>
      </c>
      <c r="BH115" s="176">
        <f t="shared" si="17"/>
        <v>0</v>
      </c>
      <c r="BI115" s="176">
        <f t="shared" si="18"/>
        <v>0</v>
      </c>
      <c r="BJ115" s="24" t="s">
        <v>89</v>
      </c>
      <c r="BK115" s="176">
        <f t="shared" si="19"/>
        <v>5190</v>
      </c>
      <c r="BL115" s="24" t="s">
        <v>146</v>
      </c>
      <c r="BM115" s="24" t="s">
        <v>540</v>
      </c>
    </row>
    <row r="116" spans="2:65" s="1" customFormat="1" ht="25.5" customHeight="1">
      <c r="B116" s="40"/>
      <c r="C116" s="207" t="s">
        <v>304</v>
      </c>
      <c r="D116" s="207" t="s">
        <v>165</v>
      </c>
      <c r="E116" s="208" t="s">
        <v>541</v>
      </c>
      <c r="F116" s="209" t="s">
        <v>542</v>
      </c>
      <c r="G116" s="210" t="s">
        <v>472</v>
      </c>
      <c r="H116" s="211">
        <v>1</v>
      </c>
      <c r="I116" s="212">
        <v>10000</v>
      </c>
      <c r="J116" s="213">
        <f t="shared" si="10"/>
        <v>10000</v>
      </c>
      <c r="K116" s="209" t="s">
        <v>22</v>
      </c>
      <c r="L116" s="214"/>
      <c r="M116" s="215" t="s">
        <v>22</v>
      </c>
      <c r="N116" s="216" t="s">
        <v>51</v>
      </c>
      <c r="P116" s="174">
        <f t="shared" si="11"/>
        <v>0</v>
      </c>
      <c r="Q116" s="174">
        <v>0</v>
      </c>
      <c r="R116" s="174">
        <f t="shared" si="12"/>
        <v>0</v>
      </c>
      <c r="S116" s="174">
        <v>0</v>
      </c>
      <c r="T116" s="175">
        <f t="shared" si="13"/>
        <v>0</v>
      </c>
      <c r="AR116" s="24" t="s">
        <v>168</v>
      </c>
      <c r="AT116" s="24" t="s">
        <v>165</v>
      </c>
      <c r="AU116" s="24" t="s">
        <v>89</v>
      </c>
      <c r="AY116" s="24" t="s">
        <v>138</v>
      </c>
      <c r="BE116" s="176">
        <f t="shared" si="14"/>
        <v>0</v>
      </c>
      <c r="BF116" s="176">
        <f t="shared" si="15"/>
        <v>10000</v>
      </c>
      <c r="BG116" s="176">
        <f t="shared" si="16"/>
        <v>0</v>
      </c>
      <c r="BH116" s="176">
        <f t="shared" si="17"/>
        <v>0</v>
      </c>
      <c r="BI116" s="176">
        <f t="shared" si="18"/>
        <v>0</v>
      </c>
      <c r="BJ116" s="24" t="s">
        <v>89</v>
      </c>
      <c r="BK116" s="176">
        <f t="shared" si="19"/>
        <v>10000</v>
      </c>
      <c r="BL116" s="24" t="s">
        <v>146</v>
      </c>
      <c r="BM116" s="24" t="s">
        <v>543</v>
      </c>
    </row>
    <row r="117" spans="2:65" s="1" customFormat="1" ht="25.5" customHeight="1">
      <c r="B117" s="40"/>
      <c r="C117" s="207" t="s">
        <v>311</v>
      </c>
      <c r="D117" s="207" t="s">
        <v>165</v>
      </c>
      <c r="E117" s="208" t="s">
        <v>544</v>
      </c>
      <c r="F117" s="209" t="s">
        <v>545</v>
      </c>
      <c r="G117" s="210" t="s">
        <v>301</v>
      </c>
      <c r="H117" s="211">
        <v>120</v>
      </c>
      <c r="I117" s="212">
        <v>50</v>
      </c>
      <c r="J117" s="213">
        <f t="shared" si="10"/>
        <v>6000</v>
      </c>
      <c r="K117" s="209" t="s">
        <v>22</v>
      </c>
      <c r="L117" s="214"/>
      <c r="M117" s="215" t="s">
        <v>22</v>
      </c>
      <c r="N117" s="216" t="s">
        <v>51</v>
      </c>
      <c r="P117" s="174">
        <f t="shared" si="11"/>
        <v>0</v>
      </c>
      <c r="Q117" s="174">
        <v>0</v>
      </c>
      <c r="R117" s="174">
        <f t="shared" si="12"/>
        <v>0</v>
      </c>
      <c r="S117" s="174">
        <v>0</v>
      </c>
      <c r="T117" s="175">
        <f t="shared" si="13"/>
        <v>0</v>
      </c>
      <c r="AR117" s="24" t="s">
        <v>168</v>
      </c>
      <c r="AT117" s="24" t="s">
        <v>165</v>
      </c>
      <c r="AU117" s="24" t="s">
        <v>89</v>
      </c>
      <c r="AY117" s="24" t="s">
        <v>138</v>
      </c>
      <c r="BE117" s="176">
        <f t="shared" si="14"/>
        <v>0</v>
      </c>
      <c r="BF117" s="176">
        <f t="shared" si="15"/>
        <v>6000</v>
      </c>
      <c r="BG117" s="176">
        <f t="shared" si="16"/>
        <v>0</v>
      </c>
      <c r="BH117" s="176">
        <f t="shared" si="17"/>
        <v>0</v>
      </c>
      <c r="BI117" s="176">
        <f t="shared" si="18"/>
        <v>0</v>
      </c>
      <c r="BJ117" s="24" t="s">
        <v>89</v>
      </c>
      <c r="BK117" s="176">
        <f t="shared" si="19"/>
        <v>6000</v>
      </c>
      <c r="BL117" s="24" t="s">
        <v>146</v>
      </c>
      <c r="BM117" s="24" t="s">
        <v>546</v>
      </c>
    </row>
    <row r="118" spans="2:65" s="1" customFormat="1" ht="38.25" customHeight="1">
      <c r="B118" s="40"/>
      <c r="C118" s="207" t="s">
        <v>319</v>
      </c>
      <c r="D118" s="207" t="s">
        <v>165</v>
      </c>
      <c r="E118" s="208" t="s">
        <v>547</v>
      </c>
      <c r="F118" s="209" t="s">
        <v>548</v>
      </c>
      <c r="G118" s="210" t="s">
        <v>472</v>
      </c>
      <c r="H118" s="211">
        <v>1</v>
      </c>
      <c r="I118" s="212">
        <v>3000</v>
      </c>
      <c r="J118" s="213">
        <f t="shared" si="10"/>
        <v>3000</v>
      </c>
      <c r="K118" s="209" t="s">
        <v>22</v>
      </c>
      <c r="L118" s="214"/>
      <c r="M118" s="215" t="s">
        <v>22</v>
      </c>
      <c r="N118" s="216" t="s">
        <v>51</v>
      </c>
      <c r="P118" s="174">
        <f t="shared" si="11"/>
        <v>0</v>
      </c>
      <c r="Q118" s="174">
        <v>0</v>
      </c>
      <c r="R118" s="174">
        <f t="shared" si="12"/>
        <v>0</v>
      </c>
      <c r="S118" s="174">
        <v>0</v>
      </c>
      <c r="T118" s="175">
        <f t="shared" si="13"/>
        <v>0</v>
      </c>
      <c r="AR118" s="24" t="s">
        <v>168</v>
      </c>
      <c r="AT118" s="24" t="s">
        <v>165</v>
      </c>
      <c r="AU118" s="24" t="s">
        <v>89</v>
      </c>
      <c r="AY118" s="24" t="s">
        <v>138</v>
      </c>
      <c r="BE118" s="176">
        <f t="shared" si="14"/>
        <v>0</v>
      </c>
      <c r="BF118" s="176">
        <f t="shared" si="15"/>
        <v>3000</v>
      </c>
      <c r="BG118" s="176">
        <f t="shared" si="16"/>
        <v>0</v>
      </c>
      <c r="BH118" s="176">
        <f t="shared" si="17"/>
        <v>0</v>
      </c>
      <c r="BI118" s="176">
        <f t="shared" si="18"/>
        <v>0</v>
      </c>
      <c r="BJ118" s="24" t="s">
        <v>89</v>
      </c>
      <c r="BK118" s="176">
        <f t="shared" si="19"/>
        <v>3000</v>
      </c>
      <c r="BL118" s="24" t="s">
        <v>146</v>
      </c>
      <c r="BM118" s="24" t="s">
        <v>549</v>
      </c>
    </row>
    <row r="119" spans="2:65" s="1" customFormat="1" ht="16.5" customHeight="1">
      <c r="B119" s="40"/>
      <c r="C119" s="207" t="s">
        <v>325</v>
      </c>
      <c r="D119" s="207" t="s">
        <v>165</v>
      </c>
      <c r="E119" s="208" t="s">
        <v>550</v>
      </c>
      <c r="F119" s="209" t="s">
        <v>551</v>
      </c>
      <c r="G119" s="210" t="s">
        <v>195</v>
      </c>
      <c r="H119" s="211">
        <v>15</v>
      </c>
      <c r="I119" s="212">
        <v>100</v>
      </c>
      <c r="J119" s="213">
        <f t="shared" si="10"/>
        <v>1500</v>
      </c>
      <c r="K119" s="209" t="s">
        <v>22</v>
      </c>
      <c r="L119" s="214"/>
      <c r="M119" s="215" t="s">
        <v>22</v>
      </c>
      <c r="N119" s="216" t="s">
        <v>51</v>
      </c>
      <c r="P119" s="174">
        <f t="shared" si="11"/>
        <v>0</v>
      </c>
      <c r="Q119" s="174">
        <v>0</v>
      </c>
      <c r="R119" s="174">
        <f t="shared" si="12"/>
        <v>0</v>
      </c>
      <c r="S119" s="174">
        <v>0</v>
      </c>
      <c r="T119" s="175">
        <f t="shared" si="13"/>
        <v>0</v>
      </c>
      <c r="AR119" s="24" t="s">
        <v>168</v>
      </c>
      <c r="AT119" s="24" t="s">
        <v>165</v>
      </c>
      <c r="AU119" s="24" t="s">
        <v>89</v>
      </c>
      <c r="AY119" s="24" t="s">
        <v>138</v>
      </c>
      <c r="BE119" s="176">
        <f t="shared" si="14"/>
        <v>0</v>
      </c>
      <c r="BF119" s="176">
        <f t="shared" si="15"/>
        <v>1500</v>
      </c>
      <c r="BG119" s="176">
        <f t="shared" si="16"/>
        <v>0</v>
      </c>
      <c r="BH119" s="176">
        <f t="shared" si="17"/>
        <v>0</v>
      </c>
      <c r="BI119" s="176">
        <f t="shared" si="18"/>
        <v>0</v>
      </c>
      <c r="BJ119" s="24" t="s">
        <v>89</v>
      </c>
      <c r="BK119" s="176">
        <f t="shared" si="19"/>
        <v>1500</v>
      </c>
      <c r="BL119" s="24" t="s">
        <v>146</v>
      </c>
      <c r="BM119" s="24" t="s">
        <v>552</v>
      </c>
    </row>
    <row r="120" spans="2:65" s="11" customFormat="1" ht="29.9" customHeight="1">
      <c r="B120" s="153"/>
      <c r="D120" s="154" t="s">
        <v>78</v>
      </c>
      <c r="E120" s="163" t="s">
        <v>553</v>
      </c>
      <c r="F120" s="163" t="s">
        <v>554</v>
      </c>
      <c r="I120" s="156"/>
      <c r="J120" s="164">
        <f>BK120</f>
        <v>58000</v>
      </c>
      <c r="L120" s="153"/>
      <c r="M120" s="158"/>
      <c r="P120" s="159">
        <f>P121</f>
        <v>0</v>
      </c>
      <c r="R120" s="159">
        <f>R121</f>
        <v>0</v>
      </c>
      <c r="T120" s="160">
        <f>T121</f>
        <v>0</v>
      </c>
      <c r="AR120" s="154" t="s">
        <v>89</v>
      </c>
      <c r="AT120" s="161" t="s">
        <v>78</v>
      </c>
      <c r="AU120" s="161" t="s">
        <v>24</v>
      </c>
      <c r="AY120" s="154" t="s">
        <v>138</v>
      </c>
      <c r="BK120" s="162">
        <f>BK121</f>
        <v>58000</v>
      </c>
    </row>
    <row r="121" spans="2:65" s="1" customFormat="1" ht="16.5" customHeight="1">
      <c r="B121" s="40"/>
      <c r="C121" s="207" t="s">
        <v>331</v>
      </c>
      <c r="D121" s="207" t="s">
        <v>165</v>
      </c>
      <c r="E121" s="208" t="s">
        <v>555</v>
      </c>
      <c r="F121" s="209" t="s">
        <v>556</v>
      </c>
      <c r="G121" s="210" t="s">
        <v>472</v>
      </c>
      <c r="H121" s="211">
        <v>1</v>
      </c>
      <c r="I121" s="212">
        <v>58000</v>
      </c>
      <c r="J121" s="213">
        <f>ROUND(I121*H121,2)</f>
        <v>58000</v>
      </c>
      <c r="K121" s="209" t="s">
        <v>22</v>
      </c>
      <c r="L121" s="214"/>
      <c r="M121" s="215" t="s">
        <v>22</v>
      </c>
      <c r="N121" s="216" t="s">
        <v>51</v>
      </c>
      <c r="P121" s="174">
        <f>O121*H121</f>
        <v>0</v>
      </c>
      <c r="Q121" s="174">
        <v>0</v>
      </c>
      <c r="R121" s="174">
        <f>Q121*H121</f>
        <v>0</v>
      </c>
      <c r="S121" s="174">
        <v>0</v>
      </c>
      <c r="T121" s="175">
        <f>S121*H121</f>
        <v>0</v>
      </c>
      <c r="AR121" s="24" t="s">
        <v>168</v>
      </c>
      <c r="AT121" s="24" t="s">
        <v>165</v>
      </c>
      <c r="AU121" s="24" t="s">
        <v>89</v>
      </c>
      <c r="AY121" s="24" t="s">
        <v>138</v>
      </c>
      <c r="BE121" s="176">
        <f>IF(N121="základní",J121,0)</f>
        <v>0</v>
      </c>
      <c r="BF121" s="176">
        <f>IF(N121="snížená",J121,0)</f>
        <v>58000</v>
      </c>
      <c r="BG121" s="176">
        <f>IF(N121="zákl. přenesená",J121,0)</f>
        <v>0</v>
      </c>
      <c r="BH121" s="176">
        <f>IF(N121="sníž. přenesená",J121,0)</f>
        <v>0</v>
      </c>
      <c r="BI121" s="176">
        <f>IF(N121="nulová",J121,0)</f>
        <v>0</v>
      </c>
      <c r="BJ121" s="24" t="s">
        <v>89</v>
      </c>
      <c r="BK121" s="176">
        <f>ROUND(I121*H121,2)</f>
        <v>58000</v>
      </c>
      <c r="BL121" s="24" t="s">
        <v>146</v>
      </c>
      <c r="BM121" s="24" t="s">
        <v>557</v>
      </c>
    </row>
    <row r="122" spans="2:65" s="11" customFormat="1" ht="29.9" customHeight="1">
      <c r="B122" s="153"/>
      <c r="D122" s="154" t="s">
        <v>78</v>
      </c>
      <c r="E122" s="163" t="s">
        <v>558</v>
      </c>
      <c r="F122" s="163" t="s">
        <v>559</v>
      </c>
      <c r="I122" s="156"/>
      <c r="J122" s="164">
        <f>BK122</f>
        <v>14500</v>
      </c>
      <c r="L122" s="153"/>
      <c r="M122" s="158"/>
      <c r="P122" s="159">
        <f>SUM(P123:P126)</f>
        <v>0</v>
      </c>
      <c r="R122" s="159">
        <f>SUM(R123:R126)</f>
        <v>0</v>
      </c>
      <c r="T122" s="160">
        <f>SUM(T123:T126)</f>
        <v>0</v>
      </c>
      <c r="AR122" s="154" t="s">
        <v>89</v>
      </c>
      <c r="AT122" s="161" t="s">
        <v>78</v>
      </c>
      <c r="AU122" s="161" t="s">
        <v>24</v>
      </c>
      <c r="AY122" s="154" t="s">
        <v>138</v>
      </c>
      <c r="BK122" s="162">
        <f>SUM(BK123:BK126)</f>
        <v>14500</v>
      </c>
    </row>
    <row r="123" spans="2:65" s="1" customFormat="1" ht="16.5" customHeight="1">
      <c r="B123" s="40"/>
      <c r="C123" s="207" t="s">
        <v>335</v>
      </c>
      <c r="D123" s="207" t="s">
        <v>165</v>
      </c>
      <c r="E123" s="208" t="s">
        <v>560</v>
      </c>
      <c r="F123" s="209" t="s">
        <v>561</v>
      </c>
      <c r="G123" s="210" t="s">
        <v>472</v>
      </c>
      <c r="H123" s="211">
        <v>1</v>
      </c>
      <c r="I123" s="212">
        <v>3000</v>
      </c>
      <c r="J123" s="213">
        <f>ROUND(I123*H123,2)</f>
        <v>3000</v>
      </c>
      <c r="K123" s="209" t="s">
        <v>22</v>
      </c>
      <c r="L123" s="214"/>
      <c r="M123" s="215" t="s">
        <v>22</v>
      </c>
      <c r="N123" s="216" t="s">
        <v>51</v>
      </c>
      <c r="P123" s="174">
        <f>O123*H123</f>
        <v>0</v>
      </c>
      <c r="Q123" s="174">
        <v>0</v>
      </c>
      <c r="R123" s="174">
        <f>Q123*H123</f>
        <v>0</v>
      </c>
      <c r="S123" s="174">
        <v>0</v>
      </c>
      <c r="T123" s="175">
        <f>S123*H123</f>
        <v>0</v>
      </c>
      <c r="AR123" s="24" t="s">
        <v>168</v>
      </c>
      <c r="AT123" s="24" t="s">
        <v>165</v>
      </c>
      <c r="AU123" s="24" t="s">
        <v>89</v>
      </c>
      <c r="AY123" s="24" t="s">
        <v>138</v>
      </c>
      <c r="BE123" s="176">
        <f>IF(N123="základní",J123,0)</f>
        <v>0</v>
      </c>
      <c r="BF123" s="176">
        <f>IF(N123="snížená",J123,0)</f>
        <v>3000</v>
      </c>
      <c r="BG123" s="176">
        <f>IF(N123="zákl. přenesená",J123,0)</f>
        <v>0</v>
      </c>
      <c r="BH123" s="176">
        <f>IF(N123="sníž. přenesená",J123,0)</f>
        <v>0</v>
      </c>
      <c r="BI123" s="176">
        <f>IF(N123="nulová",J123,0)</f>
        <v>0</v>
      </c>
      <c r="BJ123" s="24" t="s">
        <v>89</v>
      </c>
      <c r="BK123" s="176">
        <f>ROUND(I123*H123,2)</f>
        <v>3000</v>
      </c>
      <c r="BL123" s="24" t="s">
        <v>146</v>
      </c>
      <c r="BM123" s="24" t="s">
        <v>562</v>
      </c>
    </row>
    <row r="124" spans="2:65" s="1" customFormat="1" ht="16.5" customHeight="1">
      <c r="B124" s="40"/>
      <c r="C124" s="207" t="s">
        <v>343</v>
      </c>
      <c r="D124" s="207" t="s">
        <v>165</v>
      </c>
      <c r="E124" s="208" t="s">
        <v>563</v>
      </c>
      <c r="F124" s="209" t="s">
        <v>564</v>
      </c>
      <c r="G124" s="210" t="s">
        <v>472</v>
      </c>
      <c r="H124" s="211">
        <v>1</v>
      </c>
      <c r="I124" s="212">
        <v>1500</v>
      </c>
      <c r="J124" s="213">
        <f>ROUND(I124*H124,2)</f>
        <v>1500</v>
      </c>
      <c r="K124" s="209" t="s">
        <v>22</v>
      </c>
      <c r="L124" s="214"/>
      <c r="M124" s="215" t="s">
        <v>22</v>
      </c>
      <c r="N124" s="216" t="s">
        <v>51</v>
      </c>
      <c r="P124" s="174">
        <f>O124*H124</f>
        <v>0</v>
      </c>
      <c r="Q124" s="174">
        <v>0</v>
      </c>
      <c r="R124" s="174">
        <f>Q124*H124</f>
        <v>0</v>
      </c>
      <c r="S124" s="174">
        <v>0</v>
      </c>
      <c r="T124" s="175">
        <f>S124*H124</f>
        <v>0</v>
      </c>
      <c r="AR124" s="24" t="s">
        <v>168</v>
      </c>
      <c r="AT124" s="24" t="s">
        <v>165</v>
      </c>
      <c r="AU124" s="24" t="s">
        <v>89</v>
      </c>
      <c r="AY124" s="24" t="s">
        <v>138</v>
      </c>
      <c r="BE124" s="176">
        <f>IF(N124="základní",J124,0)</f>
        <v>0</v>
      </c>
      <c r="BF124" s="176">
        <f>IF(N124="snížená",J124,0)</f>
        <v>1500</v>
      </c>
      <c r="BG124" s="176">
        <f>IF(N124="zákl. přenesená",J124,0)</f>
        <v>0</v>
      </c>
      <c r="BH124" s="176">
        <f>IF(N124="sníž. přenesená",J124,0)</f>
        <v>0</v>
      </c>
      <c r="BI124" s="176">
        <f>IF(N124="nulová",J124,0)</f>
        <v>0</v>
      </c>
      <c r="BJ124" s="24" t="s">
        <v>89</v>
      </c>
      <c r="BK124" s="176">
        <f>ROUND(I124*H124,2)</f>
        <v>1500</v>
      </c>
      <c r="BL124" s="24" t="s">
        <v>146</v>
      </c>
      <c r="BM124" s="24" t="s">
        <v>565</v>
      </c>
    </row>
    <row r="125" spans="2:65" s="1" customFormat="1" ht="16.5" customHeight="1">
      <c r="B125" s="40"/>
      <c r="C125" s="207" t="s">
        <v>347</v>
      </c>
      <c r="D125" s="207" t="s">
        <v>165</v>
      </c>
      <c r="E125" s="208" t="s">
        <v>566</v>
      </c>
      <c r="F125" s="209" t="s">
        <v>567</v>
      </c>
      <c r="G125" s="210" t="s">
        <v>472</v>
      </c>
      <c r="H125" s="211">
        <v>1</v>
      </c>
      <c r="I125" s="212">
        <v>6000</v>
      </c>
      <c r="J125" s="213">
        <f>ROUND(I125*H125,2)</f>
        <v>6000</v>
      </c>
      <c r="K125" s="209" t="s">
        <v>22</v>
      </c>
      <c r="L125" s="214"/>
      <c r="M125" s="215" t="s">
        <v>22</v>
      </c>
      <c r="N125" s="216" t="s">
        <v>51</v>
      </c>
      <c r="P125" s="174">
        <f>O125*H125</f>
        <v>0</v>
      </c>
      <c r="Q125" s="174">
        <v>0</v>
      </c>
      <c r="R125" s="174">
        <f>Q125*H125</f>
        <v>0</v>
      </c>
      <c r="S125" s="174">
        <v>0</v>
      </c>
      <c r="T125" s="175">
        <f>S125*H125</f>
        <v>0</v>
      </c>
      <c r="AR125" s="24" t="s">
        <v>168</v>
      </c>
      <c r="AT125" s="24" t="s">
        <v>165</v>
      </c>
      <c r="AU125" s="24" t="s">
        <v>89</v>
      </c>
      <c r="AY125" s="24" t="s">
        <v>138</v>
      </c>
      <c r="BE125" s="176">
        <f>IF(N125="základní",J125,0)</f>
        <v>0</v>
      </c>
      <c r="BF125" s="176">
        <f>IF(N125="snížená",J125,0)</f>
        <v>6000</v>
      </c>
      <c r="BG125" s="176">
        <f>IF(N125="zákl. přenesená",J125,0)</f>
        <v>0</v>
      </c>
      <c r="BH125" s="176">
        <f>IF(N125="sníž. přenesená",J125,0)</f>
        <v>0</v>
      </c>
      <c r="BI125" s="176">
        <f>IF(N125="nulová",J125,0)</f>
        <v>0</v>
      </c>
      <c r="BJ125" s="24" t="s">
        <v>89</v>
      </c>
      <c r="BK125" s="176">
        <f>ROUND(I125*H125,2)</f>
        <v>6000</v>
      </c>
      <c r="BL125" s="24" t="s">
        <v>146</v>
      </c>
      <c r="BM125" s="24" t="s">
        <v>568</v>
      </c>
    </row>
    <row r="126" spans="2:65" s="1" customFormat="1" ht="16.5" customHeight="1">
      <c r="B126" s="40"/>
      <c r="C126" s="207" t="s">
        <v>168</v>
      </c>
      <c r="D126" s="207" t="s">
        <v>165</v>
      </c>
      <c r="E126" s="208" t="s">
        <v>569</v>
      </c>
      <c r="F126" s="209" t="s">
        <v>570</v>
      </c>
      <c r="G126" s="210" t="s">
        <v>472</v>
      </c>
      <c r="H126" s="211">
        <v>1</v>
      </c>
      <c r="I126" s="212">
        <v>4000</v>
      </c>
      <c r="J126" s="213">
        <f>ROUND(I126*H126,2)</f>
        <v>4000</v>
      </c>
      <c r="K126" s="209" t="s">
        <v>22</v>
      </c>
      <c r="L126" s="214"/>
      <c r="M126" s="215" t="s">
        <v>22</v>
      </c>
      <c r="N126" s="216" t="s">
        <v>51</v>
      </c>
      <c r="P126" s="174">
        <f>O126*H126</f>
        <v>0</v>
      </c>
      <c r="Q126" s="174">
        <v>0</v>
      </c>
      <c r="R126" s="174">
        <f>Q126*H126</f>
        <v>0</v>
      </c>
      <c r="S126" s="174">
        <v>0</v>
      </c>
      <c r="T126" s="175">
        <f>S126*H126</f>
        <v>0</v>
      </c>
      <c r="AR126" s="24" t="s">
        <v>168</v>
      </c>
      <c r="AT126" s="24" t="s">
        <v>165</v>
      </c>
      <c r="AU126" s="24" t="s">
        <v>89</v>
      </c>
      <c r="AY126" s="24" t="s">
        <v>138</v>
      </c>
      <c r="BE126" s="176">
        <f>IF(N126="základní",J126,0)</f>
        <v>0</v>
      </c>
      <c r="BF126" s="176">
        <f>IF(N126="snížená",J126,0)</f>
        <v>4000</v>
      </c>
      <c r="BG126" s="176">
        <f>IF(N126="zákl. přenesená",J126,0)</f>
        <v>0</v>
      </c>
      <c r="BH126" s="176">
        <f>IF(N126="sníž. přenesená",J126,0)</f>
        <v>0</v>
      </c>
      <c r="BI126" s="176">
        <f>IF(N126="nulová",J126,0)</f>
        <v>0</v>
      </c>
      <c r="BJ126" s="24" t="s">
        <v>89</v>
      </c>
      <c r="BK126" s="176">
        <f>ROUND(I126*H126,2)</f>
        <v>4000</v>
      </c>
      <c r="BL126" s="24" t="s">
        <v>146</v>
      </c>
      <c r="BM126" s="24" t="s">
        <v>571</v>
      </c>
    </row>
    <row r="127" spans="2:65" s="11" customFormat="1" ht="29.9" customHeight="1">
      <c r="B127" s="153"/>
      <c r="D127" s="154" t="s">
        <v>78</v>
      </c>
      <c r="E127" s="163" t="s">
        <v>572</v>
      </c>
      <c r="F127" s="163" t="s">
        <v>573</v>
      </c>
      <c r="I127" s="156"/>
      <c r="J127" s="164">
        <f>BK127</f>
        <v>157910</v>
      </c>
      <c r="L127" s="153"/>
      <c r="M127" s="158"/>
      <c r="P127" s="159">
        <f>SUM(P128:P140)</f>
        <v>0</v>
      </c>
      <c r="R127" s="159">
        <f>SUM(R128:R140)</f>
        <v>0.91935999999999996</v>
      </c>
      <c r="T127" s="160">
        <f>SUM(T128:T140)</f>
        <v>0</v>
      </c>
      <c r="AR127" s="154" t="s">
        <v>89</v>
      </c>
      <c r="AT127" s="161" t="s">
        <v>78</v>
      </c>
      <c r="AU127" s="161" t="s">
        <v>24</v>
      </c>
      <c r="AY127" s="154" t="s">
        <v>138</v>
      </c>
      <c r="BK127" s="162">
        <f>SUM(BK128:BK140)</f>
        <v>157910</v>
      </c>
    </row>
    <row r="128" spans="2:65" s="1" customFormat="1" ht="16.5" customHeight="1">
      <c r="B128" s="40"/>
      <c r="C128" s="165" t="s">
        <v>359</v>
      </c>
      <c r="D128" s="165" t="s">
        <v>141</v>
      </c>
      <c r="E128" s="166" t="s">
        <v>574</v>
      </c>
      <c r="F128" s="167" t="s">
        <v>575</v>
      </c>
      <c r="G128" s="168" t="s">
        <v>195</v>
      </c>
      <c r="H128" s="169">
        <v>20</v>
      </c>
      <c r="I128" s="170">
        <v>280</v>
      </c>
      <c r="J128" s="171">
        <f t="shared" ref="J128:J140" si="20">ROUND(I128*H128,2)</f>
        <v>5600</v>
      </c>
      <c r="K128" s="167" t="s">
        <v>22</v>
      </c>
      <c r="L128" s="40"/>
      <c r="M128" s="172" t="s">
        <v>22</v>
      </c>
      <c r="N128" s="173" t="s">
        <v>51</v>
      </c>
      <c r="P128" s="174">
        <f t="shared" ref="P128:P140" si="21">O128*H128</f>
        <v>0</v>
      </c>
      <c r="Q128" s="174">
        <v>0</v>
      </c>
      <c r="R128" s="174">
        <f t="shared" ref="R128:R140" si="22">Q128*H128</f>
        <v>0</v>
      </c>
      <c r="S128" s="174">
        <v>0</v>
      </c>
      <c r="T128" s="175">
        <f t="shared" ref="T128:T140" si="23">S128*H128</f>
        <v>0</v>
      </c>
      <c r="AR128" s="24" t="s">
        <v>146</v>
      </c>
      <c r="AT128" s="24" t="s">
        <v>141</v>
      </c>
      <c r="AU128" s="24" t="s">
        <v>89</v>
      </c>
      <c r="AY128" s="24" t="s">
        <v>138</v>
      </c>
      <c r="BE128" s="176">
        <f t="shared" ref="BE128:BE140" si="24">IF(N128="základní",J128,0)</f>
        <v>0</v>
      </c>
      <c r="BF128" s="176">
        <f t="shared" ref="BF128:BF140" si="25">IF(N128="snížená",J128,0)</f>
        <v>5600</v>
      </c>
      <c r="BG128" s="176">
        <f t="shared" ref="BG128:BG140" si="26">IF(N128="zákl. přenesená",J128,0)</f>
        <v>0</v>
      </c>
      <c r="BH128" s="176">
        <f t="shared" ref="BH128:BH140" si="27">IF(N128="sníž. přenesená",J128,0)</f>
        <v>0</v>
      </c>
      <c r="BI128" s="176">
        <f t="shared" ref="BI128:BI140" si="28">IF(N128="nulová",J128,0)</f>
        <v>0</v>
      </c>
      <c r="BJ128" s="24" t="s">
        <v>89</v>
      </c>
      <c r="BK128" s="176">
        <f t="shared" ref="BK128:BK140" si="29">ROUND(I128*H128,2)</f>
        <v>5600</v>
      </c>
      <c r="BL128" s="24" t="s">
        <v>146</v>
      </c>
      <c r="BM128" s="24" t="s">
        <v>576</v>
      </c>
    </row>
    <row r="129" spans="2:65" s="1" customFormat="1" ht="16.5" customHeight="1">
      <c r="B129" s="40"/>
      <c r="C129" s="165" t="s">
        <v>364</v>
      </c>
      <c r="D129" s="165" t="s">
        <v>141</v>
      </c>
      <c r="E129" s="166" t="s">
        <v>577</v>
      </c>
      <c r="F129" s="167" t="s">
        <v>578</v>
      </c>
      <c r="G129" s="168" t="s">
        <v>195</v>
      </c>
      <c r="H129" s="169">
        <v>26</v>
      </c>
      <c r="I129" s="170">
        <v>200</v>
      </c>
      <c r="J129" s="171">
        <f t="shared" si="20"/>
        <v>5200</v>
      </c>
      <c r="K129" s="167" t="s">
        <v>22</v>
      </c>
      <c r="L129" s="40"/>
      <c r="M129" s="172" t="s">
        <v>22</v>
      </c>
      <c r="N129" s="173" t="s">
        <v>51</v>
      </c>
      <c r="P129" s="174">
        <f t="shared" si="21"/>
        <v>0</v>
      </c>
      <c r="Q129" s="174">
        <v>0</v>
      </c>
      <c r="R129" s="174">
        <f t="shared" si="22"/>
        <v>0</v>
      </c>
      <c r="S129" s="174">
        <v>0</v>
      </c>
      <c r="T129" s="175">
        <f t="shared" si="23"/>
        <v>0</v>
      </c>
      <c r="AR129" s="24" t="s">
        <v>146</v>
      </c>
      <c r="AT129" s="24" t="s">
        <v>141</v>
      </c>
      <c r="AU129" s="24" t="s">
        <v>89</v>
      </c>
      <c r="AY129" s="24" t="s">
        <v>138</v>
      </c>
      <c r="BE129" s="176">
        <f t="shared" si="24"/>
        <v>0</v>
      </c>
      <c r="BF129" s="176">
        <f t="shared" si="25"/>
        <v>5200</v>
      </c>
      <c r="BG129" s="176">
        <f t="shared" si="26"/>
        <v>0</v>
      </c>
      <c r="BH129" s="176">
        <f t="shared" si="27"/>
        <v>0</v>
      </c>
      <c r="BI129" s="176">
        <f t="shared" si="28"/>
        <v>0</v>
      </c>
      <c r="BJ129" s="24" t="s">
        <v>89</v>
      </c>
      <c r="BK129" s="176">
        <f t="shared" si="29"/>
        <v>5200</v>
      </c>
      <c r="BL129" s="24" t="s">
        <v>146</v>
      </c>
      <c r="BM129" s="24" t="s">
        <v>579</v>
      </c>
    </row>
    <row r="130" spans="2:65" s="1" customFormat="1" ht="16.5" customHeight="1">
      <c r="B130" s="40"/>
      <c r="C130" s="165" t="s">
        <v>370</v>
      </c>
      <c r="D130" s="165" t="s">
        <v>141</v>
      </c>
      <c r="E130" s="166" t="s">
        <v>580</v>
      </c>
      <c r="F130" s="167" t="s">
        <v>581</v>
      </c>
      <c r="G130" s="168" t="s">
        <v>195</v>
      </c>
      <c r="H130" s="169">
        <v>6</v>
      </c>
      <c r="I130" s="170">
        <v>2800</v>
      </c>
      <c r="J130" s="171">
        <f t="shared" si="20"/>
        <v>16800</v>
      </c>
      <c r="K130" s="167" t="s">
        <v>22</v>
      </c>
      <c r="L130" s="40"/>
      <c r="M130" s="172" t="s">
        <v>22</v>
      </c>
      <c r="N130" s="173" t="s">
        <v>51</v>
      </c>
      <c r="P130" s="174">
        <f t="shared" si="21"/>
        <v>0</v>
      </c>
      <c r="Q130" s="174">
        <v>0</v>
      </c>
      <c r="R130" s="174">
        <f t="shared" si="22"/>
        <v>0</v>
      </c>
      <c r="S130" s="174">
        <v>0</v>
      </c>
      <c r="T130" s="175">
        <f t="shared" si="23"/>
        <v>0</v>
      </c>
      <c r="AR130" s="24" t="s">
        <v>146</v>
      </c>
      <c r="AT130" s="24" t="s">
        <v>141</v>
      </c>
      <c r="AU130" s="24" t="s">
        <v>89</v>
      </c>
      <c r="AY130" s="24" t="s">
        <v>138</v>
      </c>
      <c r="BE130" s="176">
        <f t="shared" si="24"/>
        <v>0</v>
      </c>
      <c r="BF130" s="176">
        <f t="shared" si="25"/>
        <v>16800</v>
      </c>
      <c r="BG130" s="176">
        <f t="shared" si="26"/>
        <v>0</v>
      </c>
      <c r="BH130" s="176">
        <f t="shared" si="27"/>
        <v>0</v>
      </c>
      <c r="BI130" s="176">
        <f t="shared" si="28"/>
        <v>0</v>
      </c>
      <c r="BJ130" s="24" t="s">
        <v>89</v>
      </c>
      <c r="BK130" s="176">
        <f t="shared" si="29"/>
        <v>16800</v>
      </c>
      <c r="BL130" s="24" t="s">
        <v>146</v>
      </c>
      <c r="BM130" s="24" t="s">
        <v>582</v>
      </c>
    </row>
    <row r="131" spans="2:65" s="1" customFormat="1" ht="16.5" customHeight="1">
      <c r="B131" s="40"/>
      <c r="C131" s="165" t="s">
        <v>374</v>
      </c>
      <c r="D131" s="165" t="s">
        <v>141</v>
      </c>
      <c r="E131" s="166" t="s">
        <v>583</v>
      </c>
      <c r="F131" s="167" t="s">
        <v>584</v>
      </c>
      <c r="G131" s="168" t="s">
        <v>195</v>
      </c>
      <c r="H131" s="169">
        <v>6</v>
      </c>
      <c r="I131" s="170">
        <v>510</v>
      </c>
      <c r="J131" s="171">
        <f t="shared" si="20"/>
        <v>3060</v>
      </c>
      <c r="K131" s="167" t="s">
        <v>22</v>
      </c>
      <c r="L131" s="40"/>
      <c r="M131" s="172" t="s">
        <v>22</v>
      </c>
      <c r="N131" s="173" t="s">
        <v>51</v>
      </c>
      <c r="P131" s="174">
        <f t="shared" si="21"/>
        <v>0</v>
      </c>
      <c r="Q131" s="174">
        <v>0</v>
      </c>
      <c r="R131" s="174">
        <f t="shared" si="22"/>
        <v>0</v>
      </c>
      <c r="S131" s="174">
        <v>0</v>
      </c>
      <c r="T131" s="175">
        <f t="shared" si="23"/>
        <v>0</v>
      </c>
      <c r="AR131" s="24" t="s">
        <v>146</v>
      </c>
      <c r="AT131" s="24" t="s">
        <v>141</v>
      </c>
      <c r="AU131" s="24" t="s">
        <v>89</v>
      </c>
      <c r="AY131" s="24" t="s">
        <v>138</v>
      </c>
      <c r="BE131" s="176">
        <f t="shared" si="24"/>
        <v>0</v>
      </c>
      <c r="BF131" s="176">
        <f t="shared" si="25"/>
        <v>3060</v>
      </c>
      <c r="BG131" s="176">
        <f t="shared" si="26"/>
        <v>0</v>
      </c>
      <c r="BH131" s="176">
        <f t="shared" si="27"/>
        <v>0</v>
      </c>
      <c r="BI131" s="176">
        <f t="shared" si="28"/>
        <v>0</v>
      </c>
      <c r="BJ131" s="24" t="s">
        <v>89</v>
      </c>
      <c r="BK131" s="176">
        <f t="shared" si="29"/>
        <v>3060</v>
      </c>
      <c r="BL131" s="24" t="s">
        <v>146</v>
      </c>
      <c r="BM131" s="24" t="s">
        <v>585</v>
      </c>
    </row>
    <row r="132" spans="2:65" s="1" customFormat="1" ht="16.5" customHeight="1">
      <c r="B132" s="40"/>
      <c r="C132" s="165" t="s">
        <v>380</v>
      </c>
      <c r="D132" s="165" t="s">
        <v>141</v>
      </c>
      <c r="E132" s="166" t="s">
        <v>586</v>
      </c>
      <c r="F132" s="167" t="s">
        <v>587</v>
      </c>
      <c r="G132" s="168" t="s">
        <v>195</v>
      </c>
      <c r="H132" s="169">
        <v>6</v>
      </c>
      <c r="I132" s="170">
        <v>500</v>
      </c>
      <c r="J132" s="171">
        <f t="shared" si="20"/>
        <v>3000</v>
      </c>
      <c r="K132" s="167" t="s">
        <v>22</v>
      </c>
      <c r="L132" s="40"/>
      <c r="M132" s="172" t="s">
        <v>22</v>
      </c>
      <c r="N132" s="173" t="s">
        <v>51</v>
      </c>
      <c r="P132" s="174">
        <f t="shared" si="21"/>
        <v>0</v>
      </c>
      <c r="Q132" s="174">
        <v>0</v>
      </c>
      <c r="R132" s="174">
        <f t="shared" si="22"/>
        <v>0</v>
      </c>
      <c r="S132" s="174">
        <v>0</v>
      </c>
      <c r="T132" s="175">
        <f t="shared" si="23"/>
        <v>0</v>
      </c>
      <c r="AR132" s="24" t="s">
        <v>146</v>
      </c>
      <c r="AT132" s="24" t="s">
        <v>141</v>
      </c>
      <c r="AU132" s="24" t="s">
        <v>89</v>
      </c>
      <c r="AY132" s="24" t="s">
        <v>138</v>
      </c>
      <c r="BE132" s="176">
        <f t="shared" si="24"/>
        <v>0</v>
      </c>
      <c r="BF132" s="176">
        <f t="shared" si="25"/>
        <v>3000</v>
      </c>
      <c r="BG132" s="176">
        <f t="shared" si="26"/>
        <v>0</v>
      </c>
      <c r="BH132" s="176">
        <f t="shared" si="27"/>
        <v>0</v>
      </c>
      <c r="BI132" s="176">
        <f t="shared" si="28"/>
        <v>0</v>
      </c>
      <c r="BJ132" s="24" t="s">
        <v>89</v>
      </c>
      <c r="BK132" s="176">
        <f t="shared" si="29"/>
        <v>3000</v>
      </c>
      <c r="BL132" s="24" t="s">
        <v>146</v>
      </c>
      <c r="BM132" s="24" t="s">
        <v>588</v>
      </c>
    </row>
    <row r="133" spans="2:65" s="1" customFormat="1" ht="16.5" customHeight="1">
      <c r="B133" s="40"/>
      <c r="C133" s="165" t="s">
        <v>385</v>
      </c>
      <c r="D133" s="165" t="s">
        <v>141</v>
      </c>
      <c r="E133" s="166" t="s">
        <v>589</v>
      </c>
      <c r="F133" s="167" t="s">
        <v>590</v>
      </c>
      <c r="G133" s="168" t="s">
        <v>195</v>
      </c>
      <c r="H133" s="169">
        <v>52</v>
      </c>
      <c r="I133" s="170">
        <v>80</v>
      </c>
      <c r="J133" s="171">
        <f t="shared" si="20"/>
        <v>4160</v>
      </c>
      <c r="K133" s="167" t="s">
        <v>22</v>
      </c>
      <c r="L133" s="40"/>
      <c r="M133" s="172" t="s">
        <v>22</v>
      </c>
      <c r="N133" s="173" t="s">
        <v>51</v>
      </c>
      <c r="P133" s="174">
        <f t="shared" si="21"/>
        <v>0</v>
      </c>
      <c r="Q133" s="174">
        <v>0</v>
      </c>
      <c r="R133" s="174">
        <f t="shared" si="22"/>
        <v>0</v>
      </c>
      <c r="S133" s="174">
        <v>0</v>
      </c>
      <c r="T133" s="175">
        <f t="shared" si="23"/>
        <v>0</v>
      </c>
      <c r="AR133" s="24" t="s">
        <v>146</v>
      </c>
      <c r="AT133" s="24" t="s">
        <v>141</v>
      </c>
      <c r="AU133" s="24" t="s">
        <v>89</v>
      </c>
      <c r="AY133" s="24" t="s">
        <v>138</v>
      </c>
      <c r="BE133" s="176">
        <f t="shared" si="24"/>
        <v>0</v>
      </c>
      <c r="BF133" s="176">
        <f t="shared" si="25"/>
        <v>4160</v>
      </c>
      <c r="BG133" s="176">
        <f t="shared" si="26"/>
        <v>0</v>
      </c>
      <c r="BH133" s="176">
        <f t="shared" si="27"/>
        <v>0</v>
      </c>
      <c r="BI133" s="176">
        <f t="shared" si="28"/>
        <v>0</v>
      </c>
      <c r="BJ133" s="24" t="s">
        <v>89</v>
      </c>
      <c r="BK133" s="176">
        <f t="shared" si="29"/>
        <v>4160</v>
      </c>
      <c r="BL133" s="24" t="s">
        <v>146</v>
      </c>
      <c r="BM133" s="24" t="s">
        <v>591</v>
      </c>
    </row>
    <row r="134" spans="2:65" s="1" customFormat="1" ht="16.5" customHeight="1">
      <c r="B134" s="40"/>
      <c r="C134" s="165" t="s">
        <v>391</v>
      </c>
      <c r="D134" s="165" t="s">
        <v>141</v>
      </c>
      <c r="E134" s="166" t="s">
        <v>592</v>
      </c>
      <c r="F134" s="167" t="s">
        <v>593</v>
      </c>
      <c r="G134" s="168" t="s">
        <v>195</v>
      </c>
      <c r="H134" s="169">
        <v>1</v>
      </c>
      <c r="I134" s="170">
        <v>9500</v>
      </c>
      <c r="J134" s="171">
        <f t="shared" si="20"/>
        <v>9500</v>
      </c>
      <c r="K134" s="167" t="s">
        <v>22</v>
      </c>
      <c r="L134" s="40"/>
      <c r="M134" s="172" t="s">
        <v>22</v>
      </c>
      <c r="N134" s="173" t="s">
        <v>51</v>
      </c>
      <c r="P134" s="174">
        <f t="shared" si="21"/>
        <v>0</v>
      </c>
      <c r="Q134" s="174">
        <v>0</v>
      </c>
      <c r="R134" s="174">
        <f t="shared" si="22"/>
        <v>0</v>
      </c>
      <c r="S134" s="174">
        <v>0</v>
      </c>
      <c r="T134" s="175">
        <f t="shared" si="23"/>
        <v>0</v>
      </c>
      <c r="AR134" s="24" t="s">
        <v>146</v>
      </c>
      <c r="AT134" s="24" t="s">
        <v>141</v>
      </c>
      <c r="AU134" s="24" t="s">
        <v>89</v>
      </c>
      <c r="AY134" s="24" t="s">
        <v>138</v>
      </c>
      <c r="BE134" s="176">
        <f t="shared" si="24"/>
        <v>0</v>
      </c>
      <c r="BF134" s="176">
        <f t="shared" si="25"/>
        <v>9500</v>
      </c>
      <c r="BG134" s="176">
        <f t="shared" si="26"/>
        <v>0</v>
      </c>
      <c r="BH134" s="176">
        <f t="shared" si="27"/>
        <v>0</v>
      </c>
      <c r="BI134" s="176">
        <f t="shared" si="28"/>
        <v>0</v>
      </c>
      <c r="BJ134" s="24" t="s">
        <v>89</v>
      </c>
      <c r="BK134" s="176">
        <f t="shared" si="29"/>
        <v>9500</v>
      </c>
      <c r="BL134" s="24" t="s">
        <v>146</v>
      </c>
      <c r="BM134" s="24" t="s">
        <v>594</v>
      </c>
    </row>
    <row r="135" spans="2:65" s="1" customFormat="1" ht="16.5" customHeight="1">
      <c r="B135" s="40"/>
      <c r="C135" s="165" t="s">
        <v>397</v>
      </c>
      <c r="D135" s="165" t="s">
        <v>141</v>
      </c>
      <c r="E135" s="166" t="s">
        <v>595</v>
      </c>
      <c r="F135" s="167" t="s">
        <v>596</v>
      </c>
      <c r="G135" s="168" t="s">
        <v>195</v>
      </c>
      <c r="H135" s="169">
        <v>1</v>
      </c>
      <c r="I135" s="170">
        <v>3740</v>
      </c>
      <c r="J135" s="171">
        <f t="shared" si="20"/>
        <v>3740</v>
      </c>
      <c r="K135" s="167" t="s">
        <v>145</v>
      </c>
      <c r="L135" s="40"/>
      <c r="M135" s="172" t="s">
        <v>22</v>
      </c>
      <c r="N135" s="173" t="s">
        <v>51</v>
      </c>
      <c r="P135" s="174">
        <f t="shared" si="21"/>
        <v>0</v>
      </c>
      <c r="Q135" s="174">
        <v>2.1760000000000002E-2</v>
      </c>
      <c r="R135" s="174">
        <f t="shared" si="22"/>
        <v>2.1760000000000002E-2</v>
      </c>
      <c r="S135" s="174">
        <v>0</v>
      </c>
      <c r="T135" s="175">
        <f t="shared" si="23"/>
        <v>0</v>
      </c>
      <c r="AR135" s="24" t="s">
        <v>146</v>
      </c>
      <c r="AT135" s="24" t="s">
        <v>141</v>
      </c>
      <c r="AU135" s="24" t="s">
        <v>89</v>
      </c>
      <c r="AY135" s="24" t="s">
        <v>138</v>
      </c>
      <c r="BE135" s="176">
        <f t="shared" si="24"/>
        <v>0</v>
      </c>
      <c r="BF135" s="176">
        <f t="shared" si="25"/>
        <v>3740</v>
      </c>
      <c r="BG135" s="176">
        <f t="shared" si="26"/>
        <v>0</v>
      </c>
      <c r="BH135" s="176">
        <f t="shared" si="27"/>
        <v>0</v>
      </c>
      <c r="BI135" s="176">
        <f t="shared" si="28"/>
        <v>0</v>
      </c>
      <c r="BJ135" s="24" t="s">
        <v>89</v>
      </c>
      <c r="BK135" s="176">
        <f t="shared" si="29"/>
        <v>3740</v>
      </c>
      <c r="BL135" s="24" t="s">
        <v>146</v>
      </c>
      <c r="BM135" s="24" t="s">
        <v>597</v>
      </c>
    </row>
    <row r="136" spans="2:65" s="1" customFormat="1" ht="16.5" customHeight="1">
      <c r="B136" s="40"/>
      <c r="C136" s="165" t="s">
        <v>402</v>
      </c>
      <c r="D136" s="165" t="s">
        <v>141</v>
      </c>
      <c r="E136" s="166" t="s">
        <v>598</v>
      </c>
      <c r="F136" s="167" t="s">
        <v>599</v>
      </c>
      <c r="G136" s="168" t="s">
        <v>195</v>
      </c>
      <c r="H136" s="169">
        <v>1</v>
      </c>
      <c r="I136" s="170">
        <v>4700</v>
      </c>
      <c r="J136" s="171">
        <f t="shared" si="20"/>
        <v>4700</v>
      </c>
      <c r="K136" s="167" t="s">
        <v>145</v>
      </c>
      <c r="L136" s="40"/>
      <c r="M136" s="172" t="s">
        <v>22</v>
      </c>
      <c r="N136" s="173" t="s">
        <v>51</v>
      </c>
      <c r="P136" s="174">
        <f t="shared" si="21"/>
        <v>0</v>
      </c>
      <c r="Q136" s="174">
        <v>3.4799999999999998E-2</v>
      </c>
      <c r="R136" s="174">
        <f t="shared" si="22"/>
        <v>3.4799999999999998E-2</v>
      </c>
      <c r="S136" s="174">
        <v>0</v>
      </c>
      <c r="T136" s="175">
        <f t="shared" si="23"/>
        <v>0</v>
      </c>
      <c r="AR136" s="24" t="s">
        <v>146</v>
      </c>
      <c r="AT136" s="24" t="s">
        <v>141</v>
      </c>
      <c r="AU136" s="24" t="s">
        <v>89</v>
      </c>
      <c r="AY136" s="24" t="s">
        <v>138</v>
      </c>
      <c r="BE136" s="176">
        <f t="shared" si="24"/>
        <v>0</v>
      </c>
      <c r="BF136" s="176">
        <f t="shared" si="25"/>
        <v>4700</v>
      </c>
      <c r="BG136" s="176">
        <f t="shared" si="26"/>
        <v>0</v>
      </c>
      <c r="BH136" s="176">
        <f t="shared" si="27"/>
        <v>0</v>
      </c>
      <c r="BI136" s="176">
        <f t="shared" si="28"/>
        <v>0</v>
      </c>
      <c r="BJ136" s="24" t="s">
        <v>89</v>
      </c>
      <c r="BK136" s="176">
        <f t="shared" si="29"/>
        <v>4700</v>
      </c>
      <c r="BL136" s="24" t="s">
        <v>146</v>
      </c>
      <c r="BM136" s="24" t="s">
        <v>600</v>
      </c>
    </row>
    <row r="137" spans="2:65" s="1" customFormat="1" ht="16.5" customHeight="1">
      <c r="B137" s="40"/>
      <c r="C137" s="165" t="s">
        <v>407</v>
      </c>
      <c r="D137" s="165" t="s">
        <v>141</v>
      </c>
      <c r="E137" s="166" t="s">
        <v>601</v>
      </c>
      <c r="F137" s="167" t="s">
        <v>602</v>
      </c>
      <c r="G137" s="168" t="s">
        <v>195</v>
      </c>
      <c r="H137" s="169">
        <v>12</v>
      </c>
      <c r="I137" s="170">
        <v>5190</v>
      </c>
      <c r="J137" s="171">
        <f t="shared" si="20"/>
        <v>62280</v>
      </c>
      <c r="K137" s="167" t="s">
        <v>145</v>
      </c>
      <c r="L137" s="40"/>
      <c r="M137" s="172" t="s">
        <v>22</v>
      </c>
      <c r="N137" s="173" t="s">
        <v>51</v>
      </c>
      <c r="P137" s="174">
        <f t="shared" si="21"/>
        <v>0</v>
      </c>
      <c r="Q137" s="174">
        <v>4.1320000000000003E-2</v>
      </c>
      <c r="R137" s="174">
        <f t="shared" si="22"/>
        <v>0.49584000000000006</v>
      </c>
      <c r="S137" s="174">
        <v>0</v>
      </c>
      <c r="T137" s="175">
        <f t="shared" si="23"/>
        <v>0</v>
      </c>
      <c r="AR137" s="24" t="s">
        <v>146</v>
      </c>
      <c r="AT137" s="24" t="s">
        <v>141</v>
      </c>
      <c r="AU137" s="24" t="s">
        <v>89</v>
      </c>
      <c r="AY137" s="24" t="s">
        <v>138</v>
      </c>
      <c r="BE137" s="176">
        <f t="shared" si="24"/>
        <v>0</v>
      </c>
      <c r="BF137" s="176">
        <f t="shared" si="25"/>
        <v>62280</v>
      </c>
      <c r="BG137" s="176">
        <f t="shared" si="26"/>
        <v>0</v>
      </c>
      <c r="BH137" s="176">
        <f t="shared" si="27"/>
        <v>0</v>
      </c>
      <c r="BI137" s="176">
        <f t="shared" si="28"/>
        <v>0</v>
      </c>
      <c r="BJ137" s="24" t="s">
        <v>89</v>
      </c>
      <c r="BK137" s="176">
        <f t="shared" si="29"/>
        <v>62280</v>
      </c>
      <c r="BL137" s="24" t="s">
        <v>146</v>
      </c>
      <c r="BM137" s="24" t="s">
        <v>603</v>
      </c>
    </row>
    <row r="138" spans="2:65" s="1" customFormat="1" ht="16.5" customHeight="1">
      <c r="B138" s="40"/>
      <c r="C138" s="165" t="s">
        <v>412</v>
      </c>
      <c r="D138" s="165" t="s">
        <v>141</v>
      </c>
      <c r="E138" s="166" t="s">
        <v>604</v>
      </c>
      <c r="F138" s="167" t="s">
        <v>605</v>
      </c>
      <c r="G138" s="168" t="s">
        <v>195</v>
      </c>
      <c r="H138" s="169">
        <v>3</v>
      </c>
      <c r="I138" s="170">
        <v>6150</v>
      </c>
      <c r="J138" s="171">
        <f t="shared" si="20"/>
        <v>18450</v>
      </c>
      <c r="K138" s="167" t="s">
        <v>145</v>
      </c>
      <c r="L138" s="40"/>
      <c r="M138" s="172" t="s">
        <v>22</v>
      </c>
      <c r="N138" s="173" t="s">
        <v>51</v>
      </c>
      <c r="P138" s="174">
        <f t="shared" si="21"/>
        <v>0</v>
      </c>
      <c r="Q138" s="174">
        <v>5.4359999999999999E-2</v>
      </c>
      <c r="R138" s="174">
        <f t="shared" si="22"/>
        <v>0.16308</v>
      </c>
      <c r="S138" s="174">
        <v>0</v>
      </c>
      <c r="T138" s="175">
        <f t="shared" si="23"/>
        <v>0</v>
      </c>
      <c r="AR138" s="24" t="s">
        <v>146</v>
      </c>
      <c r="AT138" s="24" t="s">
        <v>141</v>
      </c>
      <c r="AU138" s="24" t="s">
        <v>89</v>
      </c>
      <c r="AY138" s="24" t="s">
        <v>138</v>
      </c>
      <c r="BE138" s="176">
        <f t="shared" si="24"/>
        <v>0</v>
      </c>
      <c r="BF138" s="176">
        <f t="shared" si="25"/>
        <v>18450</v>
      </c>
      <c r="BG138" s="176">
        <f t="shared" si="26"/>
        <v>0</v>
      </c>
      <c r="BH138" s="176">
        <f t="shared" si="27"/>
        <v>0</v>
      </c>
      <c r="BI138" s="176">
        <f t="shared" si="28"/>
        <v>0</v>
      </c>
      <c r="BJ138" s="24" t="s">
        <v>89</v>
      </c>
      <c r="BK138" s="176">
        <f t="shared" si="29"/>
        <v>18450</v>
      </c>
      <c r="BL138" s="24" t="s">
        <v>146</v>
      </c>
      <c r="BM138" s="24" t="s">
        <v>606</v>
      </c>
    </row>
    <row r="139" spans="2:65" s="1" customFormat="1" ht="16.5" customHeight="1">
      <c r="B139" s="40"/>
      <c r="C139" s="165" t="s">
        <v>417</v>
      </c>
      <c r="D139" s="165" t="s">
        <v>141</v>
      </c>
      <c r="E139" s="166" t="s">
        <v>607</v>
      </c>
      <c r="F139" s="167" t="s">
        <v>608</v>
      </c>
      <c r="G139" s="168" t="s">
        <v>195</v>
      </c>
      <c r="H139" s="169">
        <v>2</v>
      </c>
      <c r="I139" s="170">
        <v>7170</v>
      </c>
      <c r="J139" s="171">
        <f t="shared" si="20"/>
        <v>14340</v>
      </c>
      <c r="K139" s="167" t="s">
        <v>145</v>
      </c>
      <c r="L139" s="40"/>
      <c r="M139" s="172" t="s">
        <v>22</v>
      </c>
      <c r="N139" s="173" t="s">
        <v>51</v>
      </c>
      <c r="P139" s="174">
        <f t="shared" si="21"/>
        <v>0</v>
      </c>
      <c r="Q139" s="174">
        <v>6.8500000000000005E-2</v>
      </c>
      <c r="R139" s="174">
        <f t="shared" si="22"/>
        <v>0.13700000000000001</v>
      </c>
      <c r="S139" s="174">
        <v>0</v>
      </c>
      <c r="T139" s="175">
        <f t="shared" si="23"/>
        <v>0</v>
      </c>
      <c r="AR139" s="24" t="s">
        <v>146</v>
      </c>
      <c r="AT139" s="24" t="s">
        <v>141</v>
      </c>
      <c r="AU139" s="24" t="s">
        <v>89</v>
      </c>
      <c r="AY139" s="24" t="s">
        <v>138</v>
      </c>
      <c r="BE139" s="176">
        <f t="shared" si="24"/>
        <v>0</v>
      </c>
      <c r="BF139" s="176">
        <f t="shared" si="25"/>
        <v>14340</v>
      </c>
      <c r="BG139" s="176">
        <f t="shared" si="26"/>
        <v>0</v>
      </c>
      <c r="BH139" s="176">
        <f t="shared" si="27"/>
        <v>0</v>
      </c>
      <c r="BI139" s="176">
        <f t="shared" si="28"/>
        <v>0</v>
      </c>
      <c r="BJ139" s="24" t="s">
        <v>89</v>
      </c>
      <c r="BK139" s="176">
        <f t="shared" si="29"/>
        <v>14340</v>
      </c>
      <c r="BL139" s="24" t="s">
        <v>146</v>
      </c>
      <c r="BM139" s="24" t="s">
        <v>609</v>
      </c>
    </row>
    <row r="140" spans="2:65" s="1" customFormat="1" ht="16.5" customHeight="1">
      <c r="B140" s="40"/>
      <c r="C140" s="165" t="s">
        <v>421</v>
      </c>
      <c r="D140" s="165" t="s">
        <v>141</v>
      </c>
      <c r="E140" s="166" t="s">
        <v>610</v>
      </c>
      <c r="F140" s="167" t="s">
        <v>611</v>
      </c>
      <c r="G140" s="168" t="s">
        <v>195</v>
      </c>
      <c r="H140" s="169">
        <v>1</v>
      </c>
      <c r="I140" s="170">
        <v>7080</v>
      </c>
      <c r="J140" s="171">
        <f t="shared" si="20"/>
        <v>7080</v>
      </c>
      <c r="K140" s="167" t="s">
        <v>145</v>
      </c>
      <c r="L140" s="40"/>
      <c r="M140" s="172" t="s">
        <v>22</v>
      </c>
      <c r="N140" s="222" t="s">
        <v>51</v>
      </c>
      <c r="O140" s="223"/>
      <c r="P140" s="224">
        <f t="shared" si="21"/>
        <v>0</v>
      </c>
      <c r="Q140" s="224">
        <v>6.6879999999999995E-2</v>
      </c>
      <c r="R140" s="224">
        <f t="shared" si="22"/>
        <v>6.6879999999999995E-2</v>
      </c>
      <c r="S140" s="224">
        <v>0</v>
      </c>
      <c r="T140" s="225">
        <f t="shared" si="23"/>
        <v>0</v>
      </c>
      <c r="AR140" s="24" t="s">
        <v>146</v>
      </c>
      <c r="AT140" s="24" t="s">
        <v>141</v>
      </c>
      <c r="AU140" s="24" t="s">
        <v>89</v>
      </c>
      <c r="AY140" s="24" t="s">
        <v>138</v>
      </c>
      <c r="BE140" s="176">
        <f t="shared" si="24"/>
        <v>0</v>
      </c>
      <c r="BF140" s="176">
        <f t="shared" si="25"/>
        <v>7080</v>
      </c>
      <c r="BG140" s="176">
        <f t="shared" si="26"/>
        <v>0</v>
      </c>
      <c r="BH140" s="176">
        <f t="shared" si="27"/>
        <v>0</v>
      </c>
      <c r="BI140" s="176">
        <f t="shared" si="28"/>
        <v>0</v>
      </c>
      <c r="BJ140" s="24" t="s">
        <v>89</v>
      </c>
      <c r="BK140" s="176">
        <f t="shared" si="29"/>
        <v>7080</v>
      </c>
      <c r="BL140" s="24" t="s">
        <v>146</v>
      </c>
      <c r="BM140" s="24" t="s">
        <v>612</v>
      </c>
    </row>
    <row r="141" spans="2:65" s="1" customFormat="1" ht="6.9" customHeight="1">
      <c r="B141" s="53"/>
      <c r="C141" s="54"/>
      <c r="D141" s="54"/>
      <c r="E141" s="54"/>
      <c r="F141" s="54"/>
      <c r="G141" s="54"/>
      <c r="H141" s="54"/>
      <c r="I141" s="124"/>
      <c r="J141" s="54"/>
      <c r="K141" s="54"/>
      <c r="L141" s="40"/>
    </row>
  </sheetData>
  <sheetProtection algorithmName="SHA-512" hashValue="UovSN1JDfnQw6PCePhdCVhHypnP90+zNYx+WrwPIlN7f6HYla5EHTZMBLIDjMNP6ZUqndEm+4252spiJb0eO1g==" saltValue="GM2fom8S94iGEGE/OSEIgNqSeIgdo26VroyHLIU8lbETJqguu+RF7qRT96086zx8ow94bSCVbRGGGRc+qAp7Jw==" spinCount="100000" sheet="1" objects="1" scenarios="1" formatColumns="0" formatRows="0" autoFilter="0"/>
  <autoFilter ref="C87:K140" xr:uid="{00000000-0009-0000-0000-000002000000}"/>
  <mergeCells count="13">
    <mergeCell ref="E80:H80"/>
    <mergeCell ref="G1:H1"/>
    <mergeCell ref="L2:V2"/>
    <mergeCell ref="E49:H49"/>
    <mergeCell ref="E51:H51"/>
    <mergeCell ref="J55:J56"/>
    <mergeCell ref="E76:H76"/>
    <mergeCell ref="E78:H78"/>
    <mergeCell ref="E7:H7"/>
    <mergeCell ref="E9:H9"/>
    <mergeCell ref="E11:H11"/>
    <mergeCell ref="E26:H26"/>
    <mergeCell ref="E47:H47"/>
  </mergeCells>
  <hyperlinks>
    <hyperlink ref="F1:G1" location="C2" display="1) Krycí list soupisu" xr:uid="{00000000-0004-0000-0200-000000000000}"/>
    <hyperlink ref="G1:H1" location="C58" display="2) Rekapitulace" xr:uid="{00000000-0004-0000-0200-000001000000}"/>
    <hyperlink ref="J1" location="C87" display="3) Soupis prací" xr:uid="{00000000-0004-0000-0200-000002000000}"/>
    <hyperlink ref="L1:V1" location="'Rekapitulace stavby'!C2" display="Rekapitulace stavby" xr:uid="{00000000-0004-0000-02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R90"/>
  <sheetViews>
    <sheetView showGridLines="0" workbookViewId="0">
      <pane ySplit="1" topLeftCell="A79" activePane="bottomLeft" state="frozen"/>
      <selection pane="bottomLeft" activeCell="L86" sqref="L86"/>
    </sheetView>
  </sheetViews>
  <sheetFormatPr defaultRowHeight="12"/>
  <cols>
    <col min="1" max="1" width="8.25" customWidth="1"/>
    <col min="2" max="2" width="1.75" customWidth="1"/>
    <col min="3" max="3" width="4.125" customWidth="1"/>
    <col min="4" max="4" width="4.25" customWidth="1"/>
    <col min="5" max="5" width="17.125" customWidth="1"/>
    <col min="6" max="6" width="75" customWidth="1"/>
    <col min="7" max="7" width="8.75" customWidth="1"/>
    <col min="8" max="8" width="11.125" customWidth="1"/>
    <col min="9" max="9" width="12.75" style="102" customWidth="1"/>
    <col min="10" max="10" width="23.375" customWidth="1"/>
    <col min="11" max="11" width="15.375" customWidth="1"/>
    <col min="13" max="18" width="9.25" hidden="1"/>
    <col min="19" max="19" width="8.125" hidden="1" customWidth="1"/>
    <col min="20" max="20" width="29.75" hidden="1" customWidth="1"/>
    <col min="21" max="21" width="16.25" hidden="1" customWidth="1"/>
    <col min="22" max="22" width="12.25" customWidth="1"/>
    <col min="23" max="23" width="16.25" customWidth="1"/>
    <col min="24" max="24" width="12.25" customWidth="1"/>
    <col min="25" max="25" width="15" customWidth="1"/>
    <col min="26" max="26" width="11" customWidth="1"/>
    <col min="27" max="27" width="15" customWidth="1"/>
    <col min="28" max="28" width="16.25" customWidth="1"/>
    <col min="29" max="29" width="11" customWidth="1"/>
    <col min="30" max="30" width="15" customWidth="1"/>
    <col min="31" max="31" width="16.25" customWidth="1"/>
    <col min="44" max="65" width="9.25" hidden="1"/>
  </cols>
  <sheetData>
    <row r="1" spans="1:70" ht="21.75" customHeight="1">
      <c r="A1" s="22"/>
      <c r="B1" s="18"/>
      <c r="C1" s="18"/>
      <c r="D1" s="19" t="s">
        <v>1</v>
      </c>
      <c r="E1" s="18"/>
      <c r="F1" s="103" t="s">
        <v>99</v>
      </c>
      <c r="G1" s="344" t="s">
        <v>100</v>
      </c>
      <c r="H1" s="344"/>
      <c r="I1" s="104"/>
      <c r="J1" s="103" t="s">
        <v>101</v>
      </c>
      <c r="K1" s="19" t="s">
        <v>102</v>
      </c>
      <c r="L1" s="103" t="s">
        <v>103</v>
      </c>
      <c r="M1" s="103"/>
      <c r="N1" s="103"/>
      <c r="O1" s="103"/>
      <c r="P1" s="103"/>
      <c r="Q1" s="103"/>
      <c r="R1" s="103"/>
      <c r="S1" s="103"/>
      <c r="T1" s="10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1:70" ht="36.9" customHeight="1">
      <c r="L2" s="312"/>
      <c r="M2" s="312"/>
      <c r="N2" s="312"/>
      <c r="O2" s="312"/>
      <c r="P2" s="312"/>
      <c r="Q2" s="312"/>
      <c r="R2" s="312"/>
      <c r="S2" s="312"/>
      <c r="T2" s="312"/>
      <c r="U2" s="312"/>
      <c r="V2" s="312"/>
      <c r="AT2" s="24" t="s">
        <v>96</v>
      </c>
    </row>
    <row r="3" spans="1:70" ht="6.9" customHeight="1">
      <c r="B3" s="25"/>
      <c r="C3" s="26"/>
      <c r="D3" s="26"/>
      <c r="E3" s="26"/>
      <c r="F3" s="26"/>
      <c r="G3" s="26"/>
      <c r="H3" s="26"/>
      <c r="I3" s="105"/>
      <c r="J3" s="26"/>
      <c r="K3" s="27"/>
      <c r="AT3" s="24" t="s">
        <v>24</v>
      </c>
    </row>
    <row r="4" spans="1:70" ht="36.9" customHeight="1">
      <c r="B4" s="28"/>
      <c r="D4" s="29" t="s">
        <v>104</v>
      </c>
      <c r="K4" s="30"/>
      <c r="M4" s="31" t="s">
        <v>12</v>
      </c>
      <c r="AT4" s="24" t="s">
        <v>6</v>
      </c>
    </row>
    <row r="5" spans="1:70" ht="6.9" customHeight="1">
      <c r="B5" s="28"/>
      <c r="K5" s="30"/>
    </row>
    <row r="6" spans="1:70">
      <c r="B6" s="28"/>
      <c r="D6" s="36" t="s">
        <v>18</v>
      </c>
      <c r="K6" s="30"/>
    </row>
    <row r="7" spans="1:70" ht="16.5" customHeight="1">
      <c r="B7" s="28"/>
      <c r="E7" s="345" t="str">
        <f>'Rekapitulace stavby'!K6</f>
        <v>Rekonstrukce objektu Tyršova 423_14, Trmice</v>
      </c>
      <c r="F7" s="347"/>
      <c r="G7" s="347"/>
      <c r="H7" s="347"/>
      <c r="K7" s="30"/>
    </row>
    <row r="8" spans="1:70">
      <c r="B8" s="28"/>
      <c r="D8" s="36" t="s">
        <v>105</v>
      </c>
      <c r="K8" s="30"/>
    </row>
    <row r="9" spans="1:70" s="1" customFormat="1" ht="16.5" customHeight="1">
      <c r="B9" s="40"/>
      <c r="E9" s="345" t="s">
        <v>106</v>
      </c>
      <c r="F9" s="343"/>
      <c r="G9" s="343"/>
      <c r="H9" s="343"/>
      <c r="I9" s="106"/>
      <c r="K9" s="43"/>
    </row>
    <row r="10" spans="1:70" s="1" customFormat="1">
      <c r="B10" s="40"/>
      <c r="D10" s="36" t="s">
        <v>107</v>
      </c>
      <c r="I10" s="106"/>
      <c r="K10" s="43"/>
    </row>
    <row r="11" spans="1:70" s="1" customFormat="1" ht="36.9" customHeight="1">
      <c r="B11" s="40"/>
      <c r="E11" s="338" t="s">
        <v>613</v>
      </c>
      <c r="F11" s="343"/>
      <c r="G11" s="343"/>
      <c r="H11" s="343"/>
      <c r="I11" s="106"/>
      <c r="K11" s="43"/>
    </row>
    <row r="12" spans="1:70" s="1" customFormat="1">
      <c r="B12" s="40"/>
      <c r="I12" s="106"/>
      <c r="K12" s="43"/>
    </row>
    <row r="13" spans="1:70" s="1" customFormat="1" ht="14.4" customHeight="1">
      <c r="B13" s="40"/>
      <c r="D13" s="36" t="s">
        <v>21</v>
      </c>
      <c r="F13" s="34" t="s">
        <v>22</v>
      </c>
      <c r="I13" s="107" t="s">
        <v>23</v>
      </c>
      <c r="J13" s="34" t="s">
        <v>22</v>
      </c>
      <c r="K13" s="43"/>
    </row>
    <row r="14" spans="1:70" s="1" customFormat="1" ht="14.4" customHeight="1">
      <c r="B14" s="40"/>
      <c r="D14" s="36" t="s">
        <v>25</v>
      </c>
      <c r="F14" s="34" t="s">
        <v>109</v>
      </c>
      <c r="I14" s="107" t="s">
        <v>27</v>
      </c>
      <c r="J14" s="62" t="str">
        <f>'Rekapitulace stavby'!AN8</f>
        <v>7. 11. 2014</v>
      </c>
      <c r="K14" s="43"/>
    </row>
    <row r="15" spans="1:70" s="1" customFormat="1" ht="10.75" customHeight="1">
      <c r="B15" s="40"/>
      <c r="I15" s="106"/>
      <c r="K15" s="43"/>
    </row>
    <row r="16" spans="1:70" s="1" customFormat="1" ht="14.4" customHeight="1">
      <c r="B16" s="40"/>
      <c r="D16" s="36" t="s">
        <v>31</v>
      </c>
      <c r="I16" s="107" t="s">
        <v>32</v>
      </c>
      <c r="J16" s="34" t="s">
        <v>33</v>
      </c>
      <c r="K16" s="43"/>
    </row>
    <row r="17" spans="2:11" s="1" customFormat="1" ht="18" customHeight="1">
      <c r="B17" s="40"/>
      <c r="E17" s="34" t="s">
        <v>34</v>
      </c>
      <c r="I17" s="107" t="s">
        <v>35</v>
      </c>
      <c r="J17" s="34" t="s">
        <v>36</v>
      </c>
      <c r="K17" s="43"/>
    </row>
    <row r="18" spans="2:11" s="1" customFormat="1" ht="6.9" customHeight="1">
      <c r="B18" s="40"/>
      <c r="I18" s="106"/>
      <c r="K18" s="43"/>
    </row>
    <row r="19" spans="2:11" s="1" customFormat="1" ht="14.4" customHeight="1">
      <c r="B19" s="40"/>
      <c r="D19" s="36" t="s">
        <v>37</v>
      </c>
      <c r="I19" s="107" t="s">
        <v>32</v>
      </c>
      <c r="J19" s="34" t="str">
        <f>IF('Rekapitulace stavby'!AN13="Vyplň údaj","",IF('Rekapitulace stavby'!AN13="","",'Rekapitulace stavby'!AN13))</f>
        <v>25460625</v>
      </c>
      <c r="K19" s="43"/>
    </row>
    <row r="20" spans="2:11" s="1" customFormat="1" ht="18" customHeight="1">
      <c r="B20" s="40"/>
      <c r="E20" s="34" t="str">
        <f>IF('Rekapitulace stavby'!E14="Vyplň údaj","",IF('Rekapitulace stavby'!E14="","",'Rekapitulace stavby'!E14))</f>
        <v>SIM stavby spol. s r.o.</v>
      </c>
      <c r="I20" s="107" t="s">
        <v>35</v>
      </c>
      <c r="J20" s="34" t="str">
        <f>IF('Rekapitulace stavby'!AN14="Vyplň údaj","",IF('Rekapitulace stavby'!AN14="","",'Rekapitulace stavby'!AN14))</f>
        <v>CZ25460625</v>
      </c>
      <c r="K20" s="43"/>
    </row>
    <row r="21" spans="2:11" s="1" customFormat="1" ht="6.9" customHeight="1">
      <c r="B21" s="40"/>
      <c r="I21" s="106"/>
      <c r="K21" s="43"/>
    </row>
    <row r="22" spans="2:11" s="1" customFormat="1" ht="14.4" customHeight="1">
      <c r="B22" s="40"/>
      <c r="D22" s="36" t="s">
        <v>38</v>
      </c>
      <c r="I22" s="107" t="s">
        <v>32</v>
      </c>
      <c r="J22" s="34" t="s">
        <v>39</v>
      </c>
      <c r="K22" s="43"/>
    </row>
    <row r="23" spans="2:11" s="1" customFormat="1" ht="18" customHeight="1">
      <c r="B23" s="40"/>
      <c r="E23" s="34" t="s">
        <v>40</v>
      </c>
      <c r="I23" s="107" t="s">
        <v>35</v>
      </c>
      <c r="J23" s="34" t="s">
        <v>41</v>
      </c>
      <c r="K23" s="43"/>
    </row>
    <row r="24" spans="2:11" s="1" customFormat="1" ht="6.9" customHeight="1">
      <c r="B24" s="40"/>
      <c r="I24" s="106"/>
      <c r="K24" s="43"/>
    </row>
    <row r="25" spans="2:11" s="1" customFormat="1" ht="14.4" customHeight="1">
      <c r="B25" s="40"/>
      <c r="D25" s="36" t="s">
        <v>43</v>
      </c>
      <c r="I25" s="106"/>
      <c r="K25" s="43"/>
    </row>
    <row r="26" spans="2:11" s="7" customFormat="1" ht="16.5" customHeight="1">
      <c r="B26" s="108"/>
      <c r="E26" s="317" t="s">
        <v>22</v>
      </c>
      <c r="F26" s="317"/>
      <c r="G26" s="317"/>
      <c r="H26" s="317"/>
      <c r="I26" s="109"/>
      <c r="K26" s="110"/>
    </row>
    <row r="27" spans="2:11" s="1" customFormat="1" ht="6.9" customHeight="1">
      <c r="B27" s="40"/>
      <c r="I27" s="106"/>
      <c r="K27" s="43"/>
    </row>
    <row r="28" spans="2:11" s="1" customFormat="1" ht="6.9" customHeight="1">
      <c r="B28" s="40"/>
      <c r="D28" s="63"/>
      <c r="E28" s="63"/>
      <c r="F28" s="63"/>
      <c r="G28" s="63"/>
      <c r="H28" s="63"/>
      <c r="I28" s="111"/>
      <c r="J28" s="63"/>
      <c r="K28" s="112"/>
    </row>
    <row r="29" spans="2:11" s="1" customFormat="1" ht="25.4" customHeight="1">
      <c r="B29" s="40"/>
      <c r="D29" s="113" t="s">
        <v>45</v>
      </c>
      <c r="I29" s="106"/>
      <c r="J29" s="74">
        <f>ROUND(J84,2)</f>
        <v>10718</v>
      </c>
      <c r="K29" s="43"/>
    </row>
    <row r="30" spans="2:11" s="1" customFormat="1" ht="6.9" customHeight="1">
      <c r="B30" s="40"/>
      <c r="D30" s="63"/>
      <c r="E30" s="63"/>
      <c r="F30" s="63"/>
      <c r="G30" s="63"/>
      <c r="H30" s="63"/>
      <c r="I30" s="111"/>
      <c r="J30" s="63"/>
      <c r="K30" s="112"/>
    </row>
    <row r="31" spans="2:11" s="1" customFormat="1" ht="14.4" customHeight="1">
      <c r="B31" s="40"/>
      <c r="F31" s="44" t="s">
        <v>47</v>
      </c>
      <c r="I31" s="114" t="s">
        <v>46</v>
      </c>
      <c r="J31" s="44" t="s">
        <v>48</v>
      </c>
      <c r="K31" s="43"/>
    </row>
    <row r="32" spans="2:11" s="1" customFormat="1" ht="14.4" customHeight="1">
      <c r="B32" s="40"/>
      <c r="D32" s="46" t="s">
        <v>49</v>
      </c>
      <c r="E32" s="46" t="s">
        <v>50</v>
      </c>
      <c r="F32" s="115">
        <f>ROUND(SUM(BE84:BE89), 2)</f>
        <v>0</v>
      </c>
      <c r="I32" s="116">
        <v>0.21</v>
      </c>
      <c r="J32" s="115">
        <f>ROUND(ROUND((SUM(BE84:BE89)), 2)*I32, 2)</f>
        <v>0</v>
      </c>
      <c r="K32" s="43"/>
    </row>
    <row r="33" spans="2:11" s="1" customFormat="1" ht="14.4" customHeight="1">
      <c r="B33" s="40"/>
      <c r="E33" s="46" t="s">
        <v>51</v>
      </c>
      <c r="F33" s="115">
        <f>ROUND(SUM(BF84:BF89), 2)</f>
        <v>10718</v>
      </c>
      <c r="I33" s="116">
        <v>0.15</v>
      </c>
      <c r="J33" s="115">
        <f>ROUND(ROUND((SUM(BF84:BF89)), 2)*I33, 2)</f>
        <v>1607.7</v>
      </c>
      <c r="K33" s="43"/>
    </row>
    <row r="34" spans="2:11" s="1" customFormat="1" ht="14.4" hidden="1" customHeight="1">
      <c r="B34" s="40"/>
      <c r="E34" s="46" t="s">
        <v>52</v>
      </c>
      <c r="F34" s="115">
        <f>ROUND(SUM(BG84:BG89), 2)</f>
        <v>0</v>
      </c>
      <c r="I34" s="116">
        <v>0.21</v>
      </c>
      <c r="J34" s="115">
        <v>0</v>
      </c>
      <c r="K34" s="43"/>
    </row>
    <row r="35" spans="2:11" s="1" customFormat="1" ht="14.4" hidden="1" customHeight="1">
      <c r="B35" s="40"/>
      <c r="E35" s="46" t="s">
        <v>53</v>
      </c>
      <c r="F35" s="115">
        <f>ROUND(SUM(BH84:BH89), 2)</f>
        <v>0</v>
      </c>
      <c r="I35" s="116">
        <v>0.15</v>
      </c>
      <c r="J35" s="115">
        <v>0</v>
      </c>
      <c r="K35" s="43"/>
    </row>
    <row r="36" spans="2:11" s="1" customFormat="1" ht="14.4" hidden="1" customHeight="1">
      <c r="B36" s="40"/>
      <c r="E36" s="46" t="s">
        <v>54</v>
      </c>
      <c r="F36" s="115">
        <f>ROUND(SUM(BI84:BI89), 2)</f>
        <v>0</v>
      </c>
      <c r="I36" s="116">
        <v>0</v>
      </c>
      <c r="J36" s="115">
        <v>0</v>
      </c>
      <c r="K36" s="43"/>
    </row>
    <row r="37" spans="2:11" s="1" customFormat="1" ht="6.9" customHeight="1">
      <c r="B37" s="40"/>
      <c r="I37" s="106"/>
      <c r="K37" s="43"/>
    </row>
    <row r="38" spans="2:11" s="1" customFormat="1" ht="25.4" customHeight="1">
      <c r="B38" s="40"/>
      <c r="C38" s="117"/>
      <c r="D38" s="118" t="s">
        <v>55</v>
      </c>
      <c r="E38" s="66"/>
      <c r="F38" s="66"/>
      <c r="G38" s="119" t="s">
        <v>56</v>
      </c>
      <c r="H38" s="120" t="s">
        <v>57</v>
      </c>
      <c r="I38" s="121"/>
      <c r="J38" s="122">
        <f>SUM(J29:J36)</f>
        <v>12325.7</v>
      </c>
      <c r="K38" s="123"/>
    </row>
    <row r="39" spans="2:11" s="1" customFormat="1" ht="14.4" customHeight="1">
      <c r="B39" s="53"/>
      <c r="C39" s="54"/>
      <c r="D39" s="54"/>
      <c r="E39" s="54"/>
      <c r="F39" s="54"/>
      <c r="G39" s="54"/>
      <c r="H39" s="54"/>
      <c r="I39" s="124"/>
      <c r="J39" s="54"/>
      <c r="K39" s="55"/>
    </row>
    <row r="43" spans="2:11" s="1" customFormat="1" ht="6.9" customHeight="1">
      <c r="B43" s="56"/>
      <c r="C43" s="57"/>
      <c r="D43" s="57"/>
      <c r="E43" s="57"/>
      <c r="F43" s="57"/>
      <c r="G43" s="57"/>
      <c r="H43" s="57"/>
      <c r="I43" s="125"/>
      <c r="J43" s="57"/>
      <c r="K43" s="126"/>
    </row>
    <row r="44" spans="2:11" s="1" customFormat="1" ht="36.9" customHeight="1">
      <c r="B44" s="40"/>
      <c r="C44" s="29" t="s">
        <v>110</v>
      </c>
      <c r="I44" s="106"/>
      <c r="K44" s="43"/>
    </row>
    <row r="45" spans="2:11" s="1" customFormat="1" ht="6.9" customHeight="1">
      <c r="B45" s="40"/>
      <c r="I45" s="106"/>
      <c r="K45" s="43"/>
    </row>
    <row r="46" spans="2:11" s="1" customFormat="1" ht="14.4" customHeight="1">
      <c r="B46" s="40"/>
      <c r="C46" s="36" t="s">
        <v>18</v>
      </c>
      <c r="I46" s="106"/>
      <c r="K46" s="43"/>
    </row>
    <row r="47" spans="2:11" s="1" customFormat="1" ht="16.5" customHeight="1">
      <c r="B47" s="40"/>
      <c r="E47" s="345" t="str">
        <f>E7</f>
        <v>Rekonstrukce objektu Tyršova 423_14, Trmice</v>
      </c>
      <c r="F47" s="347"/>
      <c r="G47" s="347"/>
      <c r="H47" s="347"/>
      <c r="I47" s="106"/>
      <c r="K47" s="43"/>
    </row>
    <row r="48" spans="2:11">
      <c r="B48" s="28"/>
      <c r="C48" s="36" t="s">
        <v>105</v>
      </c>
      <c r="K48" s="30"/>
    </row>
    <row r="49" spans="2:47" s="1" customFormat="1" ht="16.5" customHeight="1">
      <c r="B49" s="40"/>
      <c r="E49" s="345" t="s">
        <v>106</v>
      </c>
      <c r="F49" s="343"/>
      <c r="G49" s="343"/>
      <c r="H49" s="343"/>
      <c r="I49" s="106"/>
      <c r="K49" s="43"/>
    </row>
    <row r="50" spans="2:47" s="1" customFormat="1" ht="14.4" customHeight="1">
      <c r="B50" s="40"/>
      <c r="C50" s="36" t="s">
        <v>107</v>
      </c>
      <c r="I50" s="106"/>
      <c r="K50" s="43"/>
    </row>
    <row r="51" spans="2:47" s="1" customFormat="1" ht="17.25" customHeight="1">
      <c r="B51" s="40"/>
      <c r="E51" s="338" t="str">
        <f>E11</f>
        <v>D.1.4.4 - Zařízení silnoproudé a slaboproudé elektrotechniky</v>
      </c>
      <c r="F51" s="343"/>
      <c r="G51" s="343"/>
      <c r="H51" s="343"/>
      <c r="I51" s="106"/>
      <c r="K51" s="43"/>
    </row>
    <row r="52" spans="2:47" s="1" customFormat="1" ht="6.9" customHeight="1">
      <c r="B52" s="40"/>
      <c r="I52" s="106"/>
      <c r="K52" s="43"/>
    </row>
    <row r="53" spans="2:47" s="1" customFormat="1" ht="18" customHeight="1">
      <c r="B53" s="40"/>
      <c r="C53" s="36" t="s">
        <v>25</v>
      </c>
      <c r="F53" s="34" t="str">
        <f>F14</f>
        <v>Trmice</v>
      </c>
      <c r="I53" s="107" t="s">
        <v>27</v>
      </c>
      <c r="J53" s="62" t="str">
        <f>IF(J14="","",J14)</f>
        <v>7. 11. 2014</v>
      </c>
      <c r="K53" s="43"/>
    </row>
    <row r="54" spans="2:47" s="1" customFormat="1" ht="6.9" customHeight="1">
      <c r="B54" s="40"/>
      <c r="I54" s="106"/>
      <c r="K54" s="43"/>
    </row>
    <row r="55" spans="2:47" s="1" customFormat="1">
      <c r="B55" s="40"/>
      <c r="C55" s="36" t="s">
        <v>31</v>
      </c>
      <c r="F55" s="34" t="str">
        <f>E17</f>
        <v>Městský úřad Trmice</v>
      </c>
      <c r="I55" s="107" t="s">
        <v>38</v>
      </c>
      <c r="J55" s="317" t="str">
        <f>E23</f>
        <v>SPECTA, s.r.o.</v>
      </c>
      <c r="K55" s="43"/>
    </row>
    <row r="56" spans="2:47" s="1" customFormat="1" ht="14.4" customHeight="1">
      <c r="B56" s="40"/>
      <c r="C56" s="36" t="s">
        <v>37</v>
      </c>
      <c r="F56" s="34" t="str">
        <f>IF(E20="","",E20)</f>
        <v>SIM stavby spol. s r.o.</v>
      </c>
      <c r="I56" s="106"/>
      <c r="J56" s="346"/>
      <c r="K56" s="43"/>
    </row>
    <row r="57" spans="2:47" s="1" customFormat="1" ht="10.4" customHeight="1">
      <c r="B57" s="40"/>
      <c r="I57" s="106"/>
      <c r="K57" s="43"/>
    </row>
    <row r="58" spans="2:47" s="1" customFormat="1" ht="29.25" customHeight="1">
      <c r="B58" s="40"/>
      <c r="C58" s="127" t="s">
        <v>111</v>
      </c>
      <c r="D58" s="117"/>
      <c r="E58" s="117"/>
      <c r="F58" s="117"/>
      <c r="G58" s="117"/>
      <c r="H58" s="117"/>
      <c r="I58" s="128"/>
      <c r="J58" s="129" t="s">
        <v>112</v>
      </c>
      <c r="K58" s="130"/>
    </row>
    <row r="59" spans="2:47" s="1" customFormat="1" ht="10.4" customHeight="1">
      <c r="B59" s="40"/>
      <c r="I59" s="106"/>
      <c r="K59" s="43"/>
    </row>
    <row r="60" spans="2:47" s="1" customFormat="1" ht="29.25" customHeight="1">
      <c r="B60" s="40"/>
      <c r="C60" s="131" t="s">
        <v>113</v>
      </c>
      <c r="I60" s="106"/>
      <c r="J60" s="74">
        <f>J84</f>
        <v>10718</v>
      </c>
      <c r="K60" s="43"/>
      <c r="AU60" s="24" t="s">
        <v>114</v>
      </c>
    </row>
    <row r="61" spans="2:47" s="8" customFormat="1" ht="24.9" customHeight="1">
      <c r="B61" s="132"/>
      <c r="D61" s="133" t="s">
        <v>115</v>
      </c>
      <c r="E61" s="134"/>
      <c r="F61" s="134"/>
      <c r="G61" s="134"/>
      <c r="H61" s="134"/>
      <c r="I61" s="135"/>
      <c r="J61" s="136">
        <f>J85</f>
        <v>10718</v>
      </c>
      <c r="K61" s="137"/>
    </row>
    <row r="62" spans="2:47" s="9" customFormat="1" ht="20" customHeight="1">
      <c r="B62" s="138"/>
      <c r="D62" s="139" t="s">
        <v>614</v>
      </c>
      <c r="E62" s="140"/>
      <c r="F62" s="140"/>
      <c r="G62" s="140"/>
      <c r="H62" s="140"/>
      <c r="I62" s="141"/>
      <c r="J62" s="142">
        <f>J86</f>
        <v>10718</v>
      </c>
      <c r="K62" s="143"/>
    </row>
    <row r="63" spans="2:47" s="1" customFormat="1" ht="21.75" customHeight="1">
      <c r="B63" s="40"/>
      <c r="I63" s="106"/>
      <c r="K63" s="43"/>
    </row>
    <row r="64" spans="2:47" s="1" customFormat="1" ht="6.9" customHeight="1">
      <c r="B64" s="53"/>
      <c r="C64" s="54"/>
      <c r="D64" s="54"/>
      <c r="E64" s="54"/>
      <c r="F64" s="54"/>
      <c r="G64" s="54"/>
      <c r="H64" s="54"/>
      <c r="I64" s="124"/>
      <c r="J64" s="54"/>
      <c r="K64" s="55"/>
    </row>
    <row r="68" spans="2:12" s="1" customFormat="1" ht="6.9" customHeight="1">
      <c r="B68" s="56"/>
      <c r="C68" s="57"/>
      <c r="D68" s="57"/>
      <c r="E68" s="57"/>
      <c r="F68" s="57"/>
      <c r="G68" s="57"/>
      <c r="H68" s="57"/>
      <c r="I68" s="125"/>
      <c r="J68" s="57"/>
      <c r="K68" s="57"/>
      <c r="L68" s="40"/>
    </row>
    <row r="69" spans="2:12" s="1" customFormat="1" ht="36.9" customHeight="1">
      <c r="B69" s="40"/>
      <c r="C69" s="29" t="s">
        <v>122</v>
      </c>
      <c r="I69" s="106"/>
      <c r="L69" s="40"/>
    </row>
    <row r="70" spans="2:12" s="1" customFormat="1" ht="6.9" customHeight="1">
      <c r="B70" s="40"/>
      <c r="I70" s="106"/>
      <c r="L70" s="40"/>
    </row>
    <row r="71" spans="2:12" s="1" customFormat="1" ht="14.4" customHeight="1">
      <c r="B71" s="40"/>
      <c r="C71" s="36" t="s">
        <v>18</v>
      </c>
      <c r="I71" s="106"/>
      <c r="L71" s="40"/>
    </row>
    <row r="72" spans="2:12" s="1" customFormat="1" ht="16.5" customHeight="1">
      <c r="B72" s="40"/>
      <c r="E72" s="345" t="str">
        <f>E7</f>
        <v>Rekonstrukce objektu Tyršova 423_14, Trmice</v>
      </c>
      <c r="F72" s="347"/>
      <c r="G72" s="347"/>
      <c r="H72" s="347"/>
      <c r="I72" s="106"/>
      <c r="L72" s="40"/>
    </row>
    <row r="73" spans="2:12">
      <c r="B73" s="28"/>
      <c r="C73" s="36" t="s">
        <v>105</v>
      </c>
      <c r="L73" s="28"/>
    </row>
    <row r="74" spans="2:12" s="1" customFormat="1" ht="16.5" customHeight="1">
      <c r="B74" s="40"/>
      <c r="E74" s="345" t="s">
        <v>106</v>
      </c>
      <c r="F74" s="343"/>
      <c r="G74" s="343"/>
      <c r="H74" s="343"/>
      <c r="I74" s="106"/>
      <c r="L74" s="40"/>
    </row>
    <row r="75" spans="2:12" s="1" customFormat="1" ht="14.4" customHeight="1">
      <c r="B75" s="40"/>
      <c r="C75" s="36" t="s">
        <v>107</v>
      </c>
      <c r="I75" s="106"/>
      <c r="L75" s="40"/>
    </row>
    <row r="76" spans="2:12" s="1" customFormat="1" ht="17.25" customHeight="1">
      <c r="B76" s="40"/>
      <c r="E76" s="338" t="str">
        <f>E11</f>
        <v>D.1.4.4 - Zařízení silnoproudé a slaboproudé elektrotechniky</v>
      </c>
      <c r="F76" s="343"/>
      <c r="G76" s="343"/>
      <c r="H76" s="343"/>
      <c r="I76" s="106"/>
      <c r="L76" s="40"/>
    </row>
    <row r="77" spans="2:12" s="1" customFormat="1" ht="6.9" customHeight="1">
      <c r="B77" s="40"/>
      <c r="I77" s="106"/>
      <c r="L77" s="40"/>
    </row>
    <row r="78" spans="2:12" s="1" customFormat="1" ht="18" customHeight="1">
      <c r="B78" s="40"/>
      <c r="C78" s="36" t="s">
        <v>25</v>
      </c>
      <c r="F78" s="34" t="str">
        <f>F14</f>
        <v>Trmice</v>
      </c>
      <c r="I78" s="107" t="s">
        <v>27</v>
      </c>
      <c r="J78" s="62" t="str">
        <f>IF(J14="","",J14)</f>
        <v>7. 11. 2014</v>
      </c>
      <c r="L78" s="40"/>
    </row>
    <row r="79" spans="2:12" s="1" customFormat="1" ht="6.9" customHeight="1">
      <c r="B79" s="40"/>
      <c r="I79" s="106"/>
      <c r="L79" s="40"/>
    </row>
    <row r="80" spans="2:12" s="1" customFormat="1">
      <c r="B80" s="40"/>
      <c r="C80" s="36" t="s">
        <v>31</v>
      </c>
      <c r="F80" s="34" t="str">
        <f>E17</f>
        <v>Městský úřad Trmice</v>
      </c>
      <c r="I80" s="107" t="s">
        <v>38</v>
      </c>
      <c r="J80" s="34" t="str">
        <f>E23</f>
        <v>SPECTA, s.r.o.</v>
      </c>
      <c r="L80" s="40"/>
    </row>
    <row r="81" spans="2:65" s="1" customFormat="1" ht="14.4" customHeight="1">
      <c r="B81" s="40"/>
      <c r="C81" s="36" t="s">
        <v>37</v>
      </c>
      <c r="F81" s="34" t="str">
        <f>IF(E20="","",E20)</f>
        <v>SIM stavby spol. s r.o.</v>
      </c>
      <c r="I81" s="106"/>
      <c r="L81" s="40"/>
    </row>
    <row r="82" spans="2:65" s="1" customFormat="1" ht="10.4" customHeight="1">
      <c r="B82" s="40"/>
      <c r="I82" s="106"/>
      <c r="L82" s="40"/>
    </row>
    <row r="83" spans="2:65" s="10" customFormat="1" ht="29.25" customHeight="1">
      <c r="B83" s="144"/>
      <c r="C83" s="145" t="s">
        <v>123</v>
      </c>
      <c r="D83" s="146" t="s">
        <v>64</v>
      </c>
      <c r="E83" s="146" t="s">
        <v>60</v>
      </c>
      <c r="F83" s="146" t="s">
        <v>124</v>
      </c>
      <c r="G83" s="146" t="s">
        <v>125</v>
      </c>
      <c r="H83" s="146" t="s">
        <v>126</v>
      </c>
      <c r="I83" s="147" t="s">
        <v>127</v>
      </c>
      <c r="J83" s="146" t="s">
        <v>112</v>
      </c>
      <c r="K83" s="148" t="s">
        <v>128</v>
      </c>
      <c r="L83" s="144"/>
      <c r="M83" s="68" t="s">
        <v>129</v>
      </c>
      <c r="N83" s="69" t="s">
        <v>49</v>
      </c>
      <c r="O83" s="69" t="s">
        <v>130</v>
      </c>
      <c r="P83" s="69" t="s">
        <v>131</v>
      </c>
      <c r="Q83" s="69" t="s">
        <v>132</v>
      </c>
      <c r="R83" s="69" t="s">
        <v>133</v>
      </c>
      <c r="S83" s="69" t="s">
        <v>134</v>
      </c>
      <c r="T83" s="70" t="s">
        <v>135</v>
      </c>
    </row>
    <row r="84" spans="2:65" s="1" customFormat="1" ht="29.25" customHeight="1">
      <c r="B84" s="40"/>
      <c r="C84" s="72" t="s">
        <v>113</v>
      </c>
      <c r="I84" s="106"/>
      <c r="J84" s="149">
        <f>BK84</f>
        <v>10718</v>
      </c>
      <c r="L84" s="40"/>
      <c r="M84" s="71"/>
      <c r="N84" s="63"/>
      <c r="O84" s="63"/>
      <c r="P84" s="150">
        <f>P85</f>
        <v>0</v>
      </c>
      <c r="Q84" s="63"/>
      <c r="R84" s="150">
        <f>R85</f>
        <v>0</v>
      </c>
      <c r="S84" s="63"/>
      <c r="T84" s="151">
        <f>T85</f>
        <v>0</v>
      </c>
      <c r="AT84" s="24" t="s">
        <v>78</v>
      </c>
      <c r="AU84" s="24" t="s">
        <v>114</v>
      </c>
      <c r="BK84" s="152">
        <f>BK85</f>
        <v>10718</v>
      </c>
    </row>
    <row r="85" spans="2:65" s="11" customFormat="1" ht="37.4" customHeight="1">
      <c r="B85" s="153"/>
      <c r="D85" s="154" t="s">
        <v>78</v>
      </c>
      <c r="E85" s="155" t="s">
        <v>136</v>
      </c>
      <c r="F85" s="155" t="s">
        <v>137</v>
      </c>
      <c r="I85" s="156"/>
      <c r="J85" s="157">
        <f>BK85</f>
        <v>10718</v>
      </c>
      <c r="L85" s="153"/>
      <c r="M85" s="158"/>
      <c r="P85" s="159">
        <f>P86</f>
        <v>0</v>
      </c>
      <c r="R85" s="159">
        <f>R86</f>
        <v>0</v>
      </c>
      <c r="T85" s="160">
        <f>T86</f>
        <v>0</v>
      </c>
      <c r="AR85" s="154" t="s">
        <v>89</v>
      </c>
      <c r="AT85" s="161" t="s">
        <v>78</v>
      </c>
      <c r="AU85" s="161" t="s">
        <v>79</v>
      </c>
      <c r="AY85" s="154" t="s">
        <v>138</v>
      </c>
      <c r="BK85" s="162">
        <f>BK86</f>
        <v>10718</v>
      </c>
    </row>
    <row r="86" spans="2:65" s="11" customFormat="1" ht="20" customHeight="1">
      <c r="B86" s="153"/>
      <c r="D86" s="154" t="s">
        <v>78</v>
      </c>
      <c r="E86" s="163" t="s">
        <v>615</v>
      </c>
      <c r="F86" s="163" t="s">
        <v>616</v>
      </c>
      <c r="I86" s="156"/>
      <c r="J86" s="164">
        <f>BK86</f>
        <v>10718</v>
      </c>
      <c r="L86" s="153"/>
      <c r="M86" s="158"/>
      <c r="P86" s="159">
        <f>SUM(P87:P89)</f>
        <v>0</v>
      </c>
      <c r="R86" s="159">
        <f>SUM(R87:R89)</f>
        <v>0</v>
      </c>
      <c r="T86" s="160">
        <f>SUM(T87:T89)</f>
        <v>0</v>
      </c>
      <c r="AR86" s="154" t="s">
        <v>89</v>
      </c>
      <c r="AT86" s="161" t="s">
        <v>78</v>
      </c>
      <c r="AU86" s="161" t="s">
        <v>24</v>
      </c>
      <c r="AY86" s="154" t="s">
        <v>138</v>
      </c>
      <c r="BK86" s="162">
        <f>SUM(BK87:BK89)</f>
        <v>10718</v>
      </c>
    </row>
    <row r="87" spans="2:65" s="1" customFormat="1" ht="25.5" customHeight="1">
      <c r="B87" s="40"/>
      <c r="C87" s="207" t="s">
        <v>24</v>
      </c>
      <c r="D87" s="207" t="s">
        <v>165</v>
      </c>
      <c r="E87" s="208" t="s">
        <v>617</v>
      </c>
      <c r="F87" s="209" t="s">
        <v>618</v>
      </c>
      <c r="G87" s="210" t="s">
        <v>195</v>
      </c>
      <c r="H87" s="211">
        <v>5</v>
      </c>
      <c r="I87" s="212">
        <v>1328.6</v>
      </c>
      <c r="J87" s="213">
        <f>ROUND(I87*H87,2)</f>
        <v>6643</v>
      </c>
      <c r="K87" s="209" t="s">
        <v>22</v>
      </c>
      <c r="L87" s="214"/>
      <c r="M87" s="215" t="s">
        <v>22</v>
      </c>
      <c r="N87" s="216" t="s">
        <v>51</v>
      </c>
      <c r="P87" s="174">
        <f>O87*H87</f>
        <v>0</v>
      </c>
      <c r="Q87" s="174">
        <v>0</v>
      </c>
      <c r="R87" s="174">
        <f>Q87*H87</f>
        <v>0</v>
      </c>
      <c r="S87" s="174">
        <v>0</v>
      </c>
      <c r="T87" s="175">
        <f>S87*H87</f>
        <v>0</v>
      </c>
      <c r="AR87" s="24" t="s">
        <v>168</v>
      </c>
      <c r="AT87" s="24" t="s">
        <v>165</v>
      </c>
      <c r="AU87" s="24" t="s">
        <v>89</v>
      </c>
      <c r="AY87" s="24" t="s">
        <v>138</v>
      </c>
      <c r="BE87" s="176">
        <f>IF(N87="základní",J87,0)</f>
        <v>0</v>
      </c>
      <c r="BF87" s="176">
        <f>IF(N87="snížená",J87,0)</f>
        <v>6643</v>
      </c>
      <c r="BG87" s="176">
        <f>IF(N87="zákl. přenesená",J87,0)</f>
        <v>0</v>
      </c>
      <c r="BH87" s="176">
        <f>IF(N87="sníž. přenesená",J87,0)</f>
        <v>0</v>
      </c>
      <c r="BI87" s="176">
        <f>IF(N87="nulová",J87,0)</f>
        <v>0</v>
      </c>
      <c r="BJ87" s="24" t="s">
        <v>89</v>
      </c>
      <c r="BK87" s="176">
        <f>ROUND(I87*H87,2)</f>
        <v>6643</v>
      </c>
      <c r="BL87" s="24" t="s">
        <v>146</v>
      </c>
      <c r="BM87" s="24" t="s">
        <v>619</v>
      </c>
    </row>
    <row r="88" spans="2:65" s="1" customFormat="1" ht="25.5" customHeight="1">
      <c r="B88" s="40"/>
      <c r="C88" s="165" t="s">
        <v>89</v>
      </c>
      <c r="D88" s="165" t="s">
        <v>141</v>
      </c>
      <c r="E88" s="166" t="s">
        <v>620</v>
      </c>
      <c r="F88" s="167" t="s">
        <v>621</v>
      </c>
      <c r="G88" s="168" t="s">
        <v>195</v>
      </c>
      <c r="H88" s="169">
        <v>5</v>
      </c>
      <c r="I88" s="170">
        <v>410</v>
      </c>
      <c r="J88" s="171">
        <f>ROUND(I88*H88,2)</f>
        <v>2050</v>
      </c>
      <c r="K88" s="167" t="s">
        <v>22</v>
      </c>
      <c r="L88" s="40"/>
      <c r="M88" s="172" t="s">
        <v>22</v>
      </c>
      <c r="N88" s="173" t="s">
        <v>51</v>
      </c>
      <c r="P88" s="174">
        <f>O88*H88</f>
        <v>0</v>
      </c>
      <c r="Q88" s="174">
        <v>0</v>
      </c>
      <c r="R88" s="174">
        <f>Q88*H88</f>
        <v>0</v>
      </c>
      <c r="S88" s="174">
        <v>0</v>
      </c>
      <c r="T88" s="175">
        <f>S88*H88</f>
        <v>0</v>
      </c>
      <c r="AR88" s="24" t="s">
        <v>146</v>
      </c>
      <c r="AT88" s="24" t="s">
        <v>141</v>
      </c>
      <c r="AU88" s="24" t="s">
        <v>89</v>
      </c>
      <c r="AY88" s="24" t="s">
        <v>138</v>
      </c>
      <c r="BE88" s="176">
        <f>IF(N88="základní",J88,0)</f>
        <v>0</v>
      </c>
      <c r="BF88" s="176">
        <f>IF(N88="snížená",J88,0)</f>
        <v>2050</v>
      </c>
      <c r="BG88" s="176">
        <f>IF(N88="zákl. přenesená",J88,0)</f>
        <v>0</v>
      </c>
      <c r="BH88" s="176">
        <f>IF(N88="sníž. přenesená",J88,0)</f>
        <v>0</v>
      </c>
      <c r="BI88" s="176">
        <f>IF(N88="nulová",J88,0)</f>
        <v>0</v>
      </c>
      <c r="BJ88" s="24" t="s">
        <v>89</v>
      </c>
      <c r="BK88" s="176">
        <f>ROUND(I88*H88,2)</f>
        <v>2050</v>
      </c>
      <c r="BL88" s="24" t="s">
        <v>146</v>
      </c>
      <c r="BM88" s="24" t="s">
        <v>622</v>
      </c>
    </row>
    <row r="89" spans="2:65" s="1" customFormat="1" ht="16.5" customHeight="1">
      <c r="B89" s="40"/>
      <c r="C89" s="165" t="s">
        <v>162</v>
      </c>
      <c r="D89" s="165" t="s">
        <v>141</v>
      </c>
      <c r="E89" s="166" t="s">
        <v>623</v>
      </c>
      <c r="F89" s="167" t="s">
        <v>624</v>
      </c>
      <c r="G89" s="168" t="s">
        <v>195</v>
      </c>
      <c r="H89" s="169">
        <v>5</v>
      </c>
      <c r="I89" s="170">
        <v>405</v>
      </c>
      <c r="J89" s="171">
        <f>ROUND(I89*H89,2)</f>
        <v>2025</v>
      </c>
      <c r="K89" s="167" t="s">
        <v>22</v>
      </c>
      <c r="L89" s="40"/>
      <c r="M89" s="172" t="s">
        <v>22</v>
      </c>
      <c r="N89" s="222" t="s">
        <v>51</v>
      </c>
      <c r="O89" s="223"/>
      <c r="P89" s="224">
        <f>O89*H89</f>
        <v>0</v>
      </c>
      <c r="Q89" s="224">
        <v>0</v>
      </c>
      <c r="R89" s="224">
        <f>Q89*H89</f>
        <v>0</v>
      </c>
      <c r="S89" s="224">
        <v>0</v>
      </c>
      <c r="T89" s="225">
        <f>S89*H89</f>
        <v>0</v>
      </c>
      <c r="AR89" s="24" t="s">
        <v>146</v>
      </c>
      <c r="AT89" s="24" t="s">
        <v>141</v>
      </c>
      <c r="AU89" s="24" t="s">
        <v>89</v>
      </c>
      <c r="AY89" s="24" t="s">
        <v>138</v>
      </c>
      <c r="BE89" s="176">
        <f>IF(N89="základní",J89,0)</f>
        <v>0</v>
      </c>
      <c r="BF89" s="176">
        <f>IF(N89="snížená",J89,0)</f>
        <v>2025</v>
      </c>
      <c r="BG89" s="176">
        <f>IF(N89="zákl. přenesená",J89,0)</f>
        <v>0</v>
      </c>
      <c r="BH89" s="176">
        <f>IF(N89="sníž. přenesená",J89,0)</f>
        <v>0</v>
      </c>
      <c r="BI89" s="176">
        <f>IF(N89="nulová",J89,0)</f>
        <v>0</v>
      </c>
      <c r="BJ89" s="24" t="s">
        <v>89</v>
      </c>
      <c r="BK89" s="176">
        <f>ROUND(I89*H89,2)</f>
        <v>2025</v>
      </c>
      <c r="BL89" s="24" t="s">
        <v>146</v>
      </c>
      <c r="BM89" s="24" t="s">
        <v>625</v>
      </c>
    </row>
    <row r="90" spans="2:65" s="1" customFormat="1" ht="6.9" customHeight="1">
      <c r="B90" s="53"/>
      <c r="C90" s="54"/>
      <c r="D90" s="54"/>
      <c r="E90" s="54"/>
      <c r="F90" s="54"/>
      <c r="G90" s="54"/>
      <c r="H90" s="54"/>
      <c r="I90" s="124"/>
      <c r="J90" s="54"/>
      <c r="K90" s="54"/>
      <c r="L90" s="40"/>
    </row>
  </sheetData>
  <sheetProtection algorithmName="SHA-512" hashValue="gZ7r8PKdti8YU87ylN9UVYCshvhplP2aHZ3B+/ymBESEtzn4iXqSp39Hws5Vkq+UOd8BrmUjsJDDnMGGXxTjDw==" saltValue="MJcT23kLv9TsjPYtbBlC6fDcii+fNUrVBbW5/q4udhKRvt5YdPQehmneS/1PPmpSYayjmN+e2aeYTxtMjT77Ww==" spinCount="100000" sheet="1" objects="1" scenarios="1" formatColumns="0" formatRows="0" autoFilter="0"/>
  <autoFilter ref="C83:K89" xr:uid="{00000000-0009-0000-0000-000003000000}"/>
  <mergeCells count="13">
    <mergeCell ref="E76:H76"/>
    <mergeCell ref="G1:H1"/>
    <mergeCell ref="L2:V2"/>
    <mergeCell ref="E49:H49"/>
    <mergeCell ref="E51:H51"/>
    <mergeCell ref="J55:J56"/>
    <mergeCell ref="E72:H72"/>
    <mergeCell ref="E74:H74"/>
    <mergeCell ref="E7:H7"/>
    <mergeCell ref="E9:H9"/>
    <mergeCell ref="E11:H11"/>
    <mergeCell ref="E26:H26"/>
    <mergeCell ref="E47:H47"/>
  </mergeCells>
  <hyperlinks>
    <hyperlink ref="F1:G1" location="C2" display="1) Krycí list soupisu" xr:uid="{00000000-0004-0000-0300-000000000000}"/>
    <hyperlink ref="G1:H1" location="C58" display="2) Rekapitulace" xr:uid="{00000000-0004-0000-0300-000001000000}"/>
    <hyperlink ref="J1" location="C83" display="3) Soupis prací" xr:uid="{00000000-0004-0000-0300-000002000000}"/>
    <hyperlink ref="L1:V1" location="'Rekapitulace stavby'!C2" display="Rekapitulace stavby" xr:uid="{00000000-0004-0000-03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R548"/>
  <sheetViews>
    <sheetView showGridLines="0" workbookViewId="0">
      <pane ySplit="1" topLeftCell="A53" activePane="bottomLeft" state="frozen"/>
      <selection pane="bottomLeft" activeCell="F468" sqref="F468"/>
    </sheetView>
  </sheetViews>
  <sheetFormatPr defaultRowHeight="12"/>
  <cols>
    <col min="1" max="1" width="8.25" customWidth="1"/>
    <col min="2" max="2" width="1.75" customWidth="1"/>
    <col min="3" max="3" width="4.125" customWidth="1"/>
    <col min="4" max="4" width="4.25" customWidth="1"/>
    <col min="5" max="5" width="17.125" customWidth="1"/>
    <col min="6" max="6" width="75" customWidth="1"/>
    <col min="7" max="7" width="8.75" customWidth="1"/>
    <col min="8" max="8" width="11.125" customWidth="1"/>
    <col min="9" max="9" width="12.75" style="102" customWidth="1"/>
    <col min="10" max="10" width="23.375" customWidth="1"/>
    <col min="11" max="11" width="15.375" customWidth="1"/>
    <col min="13" max="18" width="9.25" hidden="1"/>
    <col min="19" max="19" width="8.125" hidden="1" customWidth="1"/>
    <col min="20" max="20" width="29.75" hidden="1" customWidth="1"/>
    <col min="21" max="21" width="16.25" hidden="1" customWidth="1"/>
    <col min="22" max="22" width="12.25" customWidth="1"/>
    <col min="23" max="23" width="16.25" customWidth="1"/>
    <col min="24" max="24" width="12.25" customWidth="1"/>
    <col min="25" max="25" width="15" customWidth="1"/>
    <col min="26" max="26" width="11" customWidth="1"/>
    <col min="27" max="27" width="15" customWidth="1"/>
    <col min="28" max="28" width="16.25" customWidth="1"/>
    <col min="29" max="29" width="11" customWidth="1"/>
    <col min="30" max="30" width="15" customWidth="1"/>
    <col min="31" max="31" width="16.25" customWidth="1"/>
    <col min="44" max="65" width="9.25" hidden="1"/>
  </cols>
  <sheetData>
    <row r="1" spans="1:70" ht="21.75" customHeight="1">
      <c r="A1" s="22"/>
      <c r="B1" s="18"/>
      <c r="C1" s="18"/>
      <c r="D1" s="19" t="s">
        <v>1</v>
      </c>
      <c r="E1" s="18"/>
      <c r="F1" s="103" t="s">
        <v>99</v>
      </c>
      <c r="G1" s="344" t="s">
        <v>100</v>
      </c>
      <c r="H1" s="344"/>
      <c r="I1" s="104"/>
      <c r="J1" s="103" t="s">
        <v>101</v>
      </c>
      <c r="K1" s="19" t="s">
        <v>102</v>
      </c>
      <c r="L1" s="103" t="s">
        <v>103</v>
      </c>
      <c r="M1" s="103"/>
      <c r="N1" s="103"/>
      <c r="O1" s="103"/>
      <c r="P1" s="103"/>
      <c r="Q1" s="103"/>
      <c r="R1" s="103"/>
      <c r="S1" s="103"/>
      <c r="T1" s="10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1:70" ht="36.9" customHeight="1">
      <c r="L2" s="312"/>
      <c r="M2" s="312"/>
      <c r="N2" s="312"/>
      <c r="O2" s="312"/>
      <c r="P2" s="312"/>
      <c r="Q2" s="312"/>
      <c r="R2" s="312"/>
      <c r="S2" s="312"/>
      <c r="T2" s="312"/>
      <c r="U2" s="312"/>
      <c r="V2" s="312"/>
      <c r="AT2" s="24" t="s">
        <v>98</v>
      </c>
    </row>
    <row r="3" spans="1:70" ht="6.9" customHeight="1">
      <c r="B3" s="25"/>
      <c r="C3" s="26"/>
      <c r="D3" s="26"/>
      <c r="E3" s="26"/>
      <c r="F3" s="26"/>
      <c r="G3" s="26"/>
      <c r="H3" s="26"/>
      <c r="I3" s="105"/>
      <c r="J3" s="26"/>
      <c r="K3" s="27"/>
      <c r="AT3" s="24" t="s">
        <v>24</v>
      </c>
    </row>
    <row r="4" spans="1:70" ht="36.9" customHeight="1">
      <c r="B4" s="28"/>
      <c r="D4" s="29" t="s">
        <v>104</v>
      </c>
      <c r="K4" s="30"/>
      <c r="M4" s="31" t="s">
        <v>12</v>
      </c>
      <c r="AT4" s="24" t="s">
        <v>6</v>
      </c>
    </row>
    <row r="5" spans="1:70" ht="6.9" customHeight="1">
      <c r="B5" s="28"/>
      <c r="K5" s="30"/>
    </row>
    <row r="6" spans="1:70">
      <c r="B6" s="28"/>
      <c r="D6" s="36" t="s">
        <v>18</v>
      </c>
      <c r="K6" s="30"/>
    </row>
    <row r="7" spans="1:70" ht="16.5" customHeight="1">
      <c r="B7" s="28"/>
      <c r="E7" s="345" t="str">
        <f>'Rekapitulace stavby'!K6</f>
        <v>Rekonstrukce objektu Tyršova 423_14, Trmice</v>
      </c>
      <c r="F7" s="347"/>
      <c r="G7" s="347"/>
      <c r="H7" s="347"/>
      <c r="K7" s="30"/>
    </row>
    <row r="8" spans="1:70" s="1" customFormat="1">
      <c r="B8" s="40"/>
      <c r="D8" s="36" t="s">
        <v>105</v>
      </c>
      <c r="I8" s="106"/>
      <c r="K8" s="43"/>
    </row>
    <row r="9" spans="1:70" s="1" customFormat="1" ht="36.9" customHeight="1">
      <c r="B9" s="40"/>
      <c r="E9" s="338" t="s">
        <v>626</v>
      </c>
      <c r="F9" s="343"/>
      <c r="G9" s="343"/>
      <c r="H9" s="343"/>
      <c r="I9" s="106"/>
      <c r="K9" s="43"/>
    </row>
    <row r="10" spans="1:70" s="1" customFormat="1">
      <c r="B10" s="40"/>
      <c r="I10" s="106"/>
      <c r="K10" s="43"/>
    </row>
    <row r="11" spans="1:70" s="1" customFormat="1" ht="14.4" customHeight="1">
      <c r="B11" s="40"/>
      <c r="D11" s="36" t="s">
        <v>21</v>
      </c>
      <c r="F11" s="34" t="s">
        <v>22</v>
      </c>
      <c r="I11" s="107" t="s">
        <v>23</v>
      </c>
      <c r="J11" s="34" t="s">
        <v>22</v>
      </c>
      <c r="K11" s="43"/>
    </row>
    <row r="12" spans="1:70" s="1" customFormat="1" ht="14.4" customHeight="1">
      <c r="B12" s="40"/>
      <c r="D12" s="36" t="s">
        <v>25</v>
      </c>
      <c r="F12" s="34" t="s">
        <v>109</v>
      </c>
      <c r="I12" s="107" t="s">
        <v>27</v>
      </c>
      <c r="J12" s="62" t="str">
        <f>'Rekapitulace stavby'!AN8</f>
        <v>7. 11. 2014</v>
      </c>
      <c r="K12" s="43"/>
    </row>
    <row r="13" spans="1:70" s="1" customFormat="1" ht="10.75" customHeight="1">
      <c r="B13" s="40"/>
      <c r="I13" s="106"/>
      <c r="K13" s="43"/>
    </row>
    <row r="14" spans="1:70" s="1" customFormat="1" ht="14.4" customHeight="1">
      <c r="B14" s="40"/>
      <c r="D14" s="36" t="s">
        <v>31</v>
      </c>
      <c r="I14" s="107" t="s">
        <v>32</v>
      </c>
      <c r="J14" s="34" t="s">
        <v>33</v>
      </c>
      <c r="K14" s="43"/>
    </row>
    <row r="15" spans="1:70" s="1" customFormat="1" ht="18" customHeight="1">
      <c r="B15" s="40"/>
      <c r="E15" s="34" t="s">
        <v>34</v>
      </c>
      <c r="I15" s="107" t="s">
        <v>35</v>
      </c>
      <c r="J15" s="34" t="s">
        <v>36</v>
      </c>
      <c r="K15" s="43"/>
    </row>
    <row r="16" spans="1:70" s="1" customFormat="1" ht="6.9" customHeight="1">
      <c r="B16" s="40"/>
      <c r="I16" s="106"/>
      <c r="K16" s="43"/>
    </row>
    <row r="17" spans="2:11" s="1" customFormat="1" ht="14.4" customHeight="1">
      <c r="B17" s="40"/>
      <c r="D17" s="36" t="s">
        <v>37</v>
      </c>
      <c r="I17" s="107" t="s">
        <v>32</v>
      </c>
      <c r="J17" s="34" t="str">
        <f>IF('Rekapitulace stavby'!AN13="Vyplň údaj","",IF('Rekapitulace stavby'!AN13="","",'Rekapitulace stavby'!AN13))</f>
        <v>25460625</v>
      </c>
      <c r="K17" s="43"/>
    </row>
    <row r="18" spans="2:11" s="1" customFormat="1" ht="18" customHeight="1">
      <c r="B18" s="40"/>
      <c r="E18" s="34" t="str">
        <f>IF('Rekapitulace stavby'!E14="Vyplň údaj","",IF('Rekapitulace stavby'!E14="","",'Rekapitulace stavby'!E14))</f>
        <v>SIM stavby spol. s r.o.</v>
      </c>
      <c r="I18" s="107" t="s">
        <v>35</v>
      </c>
      <c r="J18" s="34" t="str">
        <f>IF('Rekapitulace stavby'!AN14="Vyplň údaj","",IF('Rekapitulace stavby'!AN14="","",'Rekapitulace stavby'!AN14))</f>
        <v>CZ25460625</v>
      </c>
      <c r="K18" s="43"/>
    </row>
    <row r="19" spans="2:11" s="1" customFormat="1" ht="6.9" customHeight="1">
      <c r="B19" s="40"/>
      <c r="I19" s="106"/>
      <c r="K19" s="43"/>
    </row>
    <row r="20" spans="2:11" s="1" customFormat="1" ht="14.4" customHeight="1">
      <c r="B20" s="40"/>
      <c r="D20" s="36" t="s">
        <v>38</v>
      </c>
      <c r="I20" s="107" t="s">
        <v>32</v>
      </c>
      <c r="J20" s="34" t="s">
        <v>39</v>
      </c>
      <c r="K20" s="43"/>
    </row>
    <row r="21" spans="2:11" s="1" customFormat="1" ht="18" customHeight="1">
      <c r="B21" s="40"/>
      <c r="E21" s="34" t="s">
        <v>40</v>
      </c>
      <c r="I21" s="107" t="s">
        <v>35</v>
      </c>
      <c r="J21" s="34" t="s">
        <v>41</v>
      </c>
      <c r="K21" s="43"/>
    </row>
    <row r="22" spans="2:11" s="1" customFormat="1" ht="6.9" customHeight="1">
      <c r="B22" s="40"/>
      <c r="I22" s="106"/>
      <c r="K22" s="43"/>
    </row>
    <row r="23" spans="2:11" s="1" customFormat="1" ht="14.4" customHeight="1">
      <c r="B23" s="40"/>
      <c r="D23" s="36" t="s">
        <v>43</v>
      </c>
      <c r="I23" s="106"/>
      <c r="K23" s="43"/>
    </row>
    <row r="24" spans="2:11" s="7" customFormat="1" ht="57" customHeight="1">
      <c r="B24" s="108"/>
      <c r="E24" s="317" t="s">
        <v>627</v>
      </c>
      <c r="F24" s="317"/>
      <c r="G24" s="317"/>
      <c r="H24" s="317"/>
      <c r="I24" s="109"/>
      <c r="K24" s="110"/>
    </row>
    <row r="25" spans="2:11" s="1" customFormat="1" ht="6.9" customHeight="1">
      <c r="B25" s="40"/>
      <c r="I25" s="106"/>
      <c r="K25" s="43"/>
    </row>
    <row r="26" spans="2:11" s="1" customFormat="1" ht="6.9" customHeight="1">
      <c r="B26" s="40"/>
      <c r="D26" s="63"/>
      <c r="E26" s="63"/>
      <c r="F26" s="63"/>
      <c r="G26" s="63"/>
      <c r="H26" s="63"/>
      <c r="I26" s="111"/>
      <c r="J26" s="63"/>
      <c r="K26" s="112"/>
    </row>
    <row r="27" spans="2:11" s="1" customFormat="1" ht="25.4" customHeight="1">
      <c r="B27" s="40"/>
      <c r="D27" s="113" t="s">
        <v>45</v>
      </c>
      <c r="I27" s="106"/>
      <c r="J27" s="74">
        <f>ROUND(J84,2)</f>
        <v>1162996.98</v>
      </c>
      <c r="K27" s="43"/>
    </row>
    <row r="28" spans="2:11" s="1" customFormat="1" ht="6.9" customHeight="1">
      <c r="B28" s="40"/>
      <c r="D28" s="63"/>
      <c r="E28" s="63"/>
      <c r="F28" s="63"/>
      <c r="G28" s="63"/>
      <c r="H28" s="63"/>
      <c r="I28" s="111"/>
      <c r="J28" s="63"/>
      <c r="K28" s="112"/>
    </row>
    <row r="29" spans="2:11" s="1" customFormat="1" ht="14.4" customHeight="1">
      <c r="B29" s="40"/>
      <c r="F29" s="44" t="s">
        <v>47</v>
      </c>
      <c r="I29" s="114" t="s">
        <v>46</v>
      </c>
      <c r="J29" s="44" t="s">
        <v>48</v>
      </c>
      <c r="K29" s="43"/>
    </row>
    <row r="30" spans="2:11" s="1" customFormat="1" ht="14.4" customHeight="1">
      <c r="B30" s="40"/>
      <c r="D30" s="46" t="s">
        <v>49</v>
      </c>
      <c r="E30" s="46" t="s">
        <v>50</v>
      </c>
      <c r="F30" s="115">
        <f>ROUND(SUM(BE84:BE547), 2)</f>
        <v>0</v>
      </c>
      <c r="I30" s="116">
        <v>0.21</v>
      </c>
      <c r="J30" s="115">
        <f>ROUND(ROUND((SUM(BE84:BE547)), 2)*I30, 2)</f>
        <v>0</v>
      </c>
      <c r="K30" s="43"/>
    </row>
    <row r="31" spans="2:11" s="1" customFormat="1" ht="14.4" customHeight="1">
      <c r="B31" s="40"/>
      <c r="E31" s="46" t="s">
        <v>51</v>
      </c>
      <c r="F31" s="115">
        <f>ROUND(SUM(BF84:BF547), 2)</f>
        <v>1162996.98</v>
      </c>
      <c r="I31" s="116">
        <v>0.15</v>
      </c>
      <c r="J31" s="115">
        <f>ROUND(ROUND((SUM(BF84:BF547)), 2)*I31, 2)</f>
        <v>174449.55</v>
      </c>
      <c r="K31" s="43"/>
    </row>
    <row r="32" spans="2:11" s="1" customFormat="1" ht="14.4" hidden="1" customHeight="1">
      <c r="B32" s="40"/>
      <c r="E32" s="46" t="s">
        <v>52</v>
      </c>
      <c r="F32" s="115">
        <f>ROUND(SUM(BG84:BG547), 2)</f>
        <v>0</v>
      </c>
      <c r="I32" s="116">
        <v>0.21</v>
      </c>
      <c r="J32" s="115">
        <v>0</v>
      </c>
      <c r="K32" s="43"/>
    </row>
    <row r="33" spans="2:11" s="1" customFormat="1" ht="14.4" hidden="1" customHeight="1">
      <c r="B33" s="40"/>
      <c r="E33" s="46" t="s">
        <v>53</v>
      </c>
      <c r="F33" s="115">
        <f>ROUND(SUM(BH84:BH547), 2)</f>
        <v>0</v>
      </c>
      <c r="I33" s="116">
        <v>0.15</v>
      </c>
      <c r="J33" s="115">
        <v>0</v>
      </c>
      <c r="K33" s="43"/>
    </row>
    <row r="34" spans="2:11" s="1" customFormat="1" ht="14.4" hidden="1" customHeight="1">
      <c r="B34" s="40"/>
      <c r="E34" s="46" t="s">
        <v>54</v>
      </c>
      <c r="F34" s="115">
        <f>ROUND(SUM(BI84:BI547), 2)</f>
        <v>0</v>
      </c>
      <c r="I34" s="116">
        <v>0</v>
      </c>
      <c r="J34" s="115">
        <v>0</v>
      </c>
      <c r="K34" s="43"/>
    </row>
    <row r="35" spans="2:11" s="1" customFormat="1" ht="6.9" customHeight="1">
      <c r="B35" s="40"/>
      <c r="I35" s="106"/>
      <c r="K35" s="43"/>
    </row>
    <row r="36" spans="2:11" s="1" customFormat="1" ht="25.4" customHeight="1">
      <c r="B36" s="40"/>
      <c r="C36" s="117"/>
      <c r="D36" s="118" t="s">
        <v>55</v>
      </c>
      <c r="E36" s="66"/>
      <c r="F36" s="66"/>
      <c r="G36" s="119" t="s">
        <v>56</v>
      </c>
      <c r="H36" s="120" t="s">
        <v>57</v>
      </c>
      <c r="I36" s="121"/>
      <c r="J36" s="122">
        <f>SUM(J27:J34)</f>
        <v>1337446.53</v>
      </c>
      <c r="K36" s="123"/>
    </row>
    <row r="37" spans="2:11" s="1" customFormat="1" ht="14.4" customHeight="1">
      <c r="B37" s="53"/>
      <c r="C37" s="54"/>
      <c r="D37" s="54"/>
      <c r="E37" s="54"/>
      <c r="F37" s="54"/>
      <c r="G37" s="54"/>
      <c r="H37" s="54"/>
      <c r="I37" s="124"/>
      <c r="J37" s="54"/>
      <c r="K37" s="55"/>
    </row>
    <row r="41" spans="2:11" s="1" customFormat="1" ht="6.9" customHeight="1">
      <c r="B41" s="56"/>
      <c r="C41" s="57"/>
      <c r="D41" s="57"/>
      <c r="E41" s="57"/>
      <c r="F41" s="57"/>
      <c r="G41" s="57"/>
      <c r="H41" s="57"/>
      <c r="I41" s="125"/>
      <c r="J41" s="57"/>
      <c r="K41" s="126"/>
    </row>
    <row r="42" spans="2:11" s="1" customFormat="1" ht="36.9" customHeight="1">
      <c r="B42" s="40"/>
      <c r="C42" s="29" t="s">
        <v>110</v>
      </c>
      <c r="I42" s="106"/>
      <c r="K42" s="43"/>
    </row>
    <row r="43" spans="2:11" s="1" customFormat="1" ht="6.9" customHeight="1">
      <c r="B43" s="40"/>
      <c r="I43" s="106"/>
      <c r="K43" s="43"/>
    </row>
    <row r="44" spans="2:11" s="1" customFormat="1" ht="14.4" customHeight="1">
      <c r="B44" s="40"/>
      <c r="C44" s="36" t="s">
        <v>18</v>
      </c>
      <c r="I44" s="106"/>
      <c r="K44" s="43"/>
    </row>
    <row r="45" spans="2:11" s="1" customFormat="1" ht="16.5" customHeight="1">
      <c r="B45" s="40"/>
      <c r="E45" s="345" t="str">
        <f>E7</f>
        <v>Rekonstrukce objektu Tyršova 423_14, Trmice</v>
      </c>
      <c r="F45" s="347"/>
      <c r="G45" s="347"/>
      <c r="H45" s="347"/>
      <c r="I45" s="106"/>
      <c r="K45" s="43"/>
    </row>
    <row r="46" spans="2:11" s="1" customFormat="1" ht="14.4" customHeight="1">
      <c r="B46" s="40"/>
      <c r="C46" s="36" t="s">
        <v>105</v>
      </c>
      <c r="I46" s="106"/>
      <c r="K46" s="43"/>
    </row>
    <row r="47" spans="2:11" s="1" customFormat="1" ht="17.25" customHeight="1">
      <c r="B47" s="40"/>
      <c r="E47" s="338" t="str">
        <f>E9</f>
        <v>2 - Zateplení objektu + výměna oken a vchodových dveří</v>
      </c>
      <c r="F47" s="343"/>
      <c r="G47" s="343"/>
      <c r="H47" s="343"/>
      <c r="I47" s="106"/>
      <c r="K47" s="43"/>
    </row>
    <row r="48" spans="2:11" s="1" customFormat="1" ht="6.9" customHeight="1">
      <c r="B48" s="40"/>
      <c r="I48" s="106"/>
      <c r="K48" s="43"/>
    </row>
    <row r="49" spans="2:47" s="1" customFormat="1" ht="18" customHeight="1">
      <c r="B49" s="40"/>
      <c r="C49" s="36" t="s">
        <v>25</v>
      </c>
      <c r="F49" s="34" t="str">
        <f>F12</f>
        <v>Trmice</v>
      </c>
      <c r="I49" s="107" t="s">
        <v>27</v>
      </c>
      <c r="J49" s="62" t="str">
        <f>IF(J12="","",J12)</f>
        <v>7. 11. 2014</v>
      </c>
      <c r="K49" s="43"/>
    </row>
    <row r="50" spans="2:47" s="1" customFormat="1" ht="6.9" customHeight="1">
      <c r="B50" s="40"/>
      <c r="I50" s="106"/>
      <c r="K50" s="43"/>
    </row>
    <row r="51" spans="2:47" s="1" customFormat="1">
      <c r="B51" s="40"/>
      <c r="C51" s="36" t="s">
        <v>31</v>
      </c>
      <c r="F51" s="34" t="str">
        <f>E15</f>
        <v>Městský úřad Trmice</v>
      </c>
      <c r="I51" s="107" t="s">
        <v>38</v>
      </c>
      <c r="J51" s="317" t="str">
        <f>E21</f>
        <v>SPECTA, s.r.o.</v>
      </c>
      <c r="K51" s="43"/>
    </row>
    <row r="52" spans="2:47" s="1" customFormat="1" ht="14.4" customHeight="1">
      <c r="B52" s="40"/>
      <c r="C52" s="36" t="s">
        <v>37</v>
      </c>
      <c r="F52" s="34" t="str">
        <f>IF(E18="","",E18)</f>
        <v>SIM stavby spol. s r.o.</v>
      </c>
      <c r="I52" s="106"/>
      <c r="J52" s="346"/>
      <c r="K52" s="43"/>
    </row>
    <row r="53" spans="2:47" s="1" customFormat="1" ht="10.4" customHeight="1">
      <c r="B53" s="40"/>
      <c r="I53" s="106"/>
      <c r="K53" s="43"/>
    </row>
    <row r="54" spans="2:47" s="1" customFormat="1" ht="29.25" customHeight="1">
      <c r="B54" s="40"/>
      <c r="C54" s="127" t="s">
        <v>111</v>
      </c>
      <c r="D54" s="117"/>
      <c r="E54" s="117"/>
      <c r="F54" s="117"/>
      <c r="G54" s="117"/>
      <c r="H54" s="117"/>
      <c r="I54" s="128"/>
      <c r="J54" s="129" t="s">
        <v>112</v>
      </c>
      <c r="K54" s="130"/>
    </row>
    <row r="55" spans="2:47" s="1" customFormat="1" ht="10.4" customHeight="1">
      <c r="B55" s="40"/>
      <c r="I55" s="106"/>
      <c r="K55" s="43"/>
    </row>
    <row r="56" spans="2:47" s="1" customFormat="1" ht="29.25" customHeight="1">
      <c r="B56" s="40"/>
      <c r="C56" s="131" t="s">
        <v>113</v>
      </c>
      <c r="I56" s="106"/>
      <c r="J56" s="74">
        <f>J84</f>
        <v>1162996.98</v>
      </c>
      <c r="K56" s="43"/>
      <c r="AU56" s="24" t="s">
        <v>114</v>
      </c>
    </row>
    <row r="57" spans="2:47" s="8" customFormat="1" ht="24.9" customHeight="1">
      <c r="B57" s="132"/>
      <c r="D57" s="133" t="s">
        <v>628</v>
      </c>
      <c r="E57" s="134"/>
      <c r="F57" s="134"/>
      <c r="G57" s="134"/>
      <c r="H57" s="134"/>
      <c r="I57" s="135"/>
      <c r="J57" s="136">
        <f>J85</f>
        <v>859656.38</v>
      </c>
      <c r="K57" s="137"/>
    </row>
    <row r="58" spans="2:47" s="9" customFormat="1" ht="20" customHeight="1">
      <c r="B58" s="138"/>
      <c r="D58" s="139" t="s">
        <v>629</v>
      </c>
      <c r="E58" s="140"/>
      <c r="F58" s="140"/>
      <c r="G58" s="140"/>
      <c r="H58" s="140"/>
      <c r="I58" s="141"/>
      <c r="J58" s="142">
        <f>J86</f>
        <v>723819.3</v>
      </c>
      <c r="K58" s="143"/>
    </row>
    <row r="59" spans="2:47" s="9" customFormat="1" ht="20" customHeight="1">
      <c r="B59" s="138"/>
      <c r="D59" s="139" t="s">
        <v>630</v>
      </c>
      <c r="E59" s="140"/>
      <c r="F59" s="140"/>
      <c r="G59" s="140"/>
      <c r="H59" s="140"/>
      <c r="I59" s="141"/>
      <c r="J59" s="142">
        <f>J384</f>
        <v>118148.39000000003</v>
      </c>
      <c r="K59" s="143"/>
    </row>
    <row r="60" spans="2:47" s="9" customFormat="1" ht="20" customHeight="1">
      <c r="B60" s="138"/>
      <c r="D60" s="139" t="s">
        <v>631</v>
      </c>
      <c r="E60" s="140"/>
      <c r="F60" s="140"/>
      <c r="G60" s="140"/>
      <c r="H60" s="140"/>
      <c r="I60" s="141"/>
      <c r="J60" s="142">
        <f>J435</f>
        <v>13296.19</v>
      </c>
      <c r="K60" s="143"/>
    </row>
    <row r="61" spans="2:47" s="9" customFormat="1" ht="20" customHeight="1">
      <c r="B61" s="138"/>
      <c r="D61" s="139" t="s">
        <v>632</v>
      </c>
      <c r="E61" s="140"/>
      <c r="F61" s="140"/>
      <c r="G61" s="140"/>
      <c r="H61" s="140"/>
      <c r="I61" s="141"/>
      <c r="J61" s="142">
        <f>J445</f>
        <v>4392.5</v>
      </c>
      <c r="K61" s="143"/>
    </row>
    <row r="62" spans="2:47" s="8" customFormat="1" ht="24.9" customHeight="1">
      <c r="B62" s="132"/>
      <c r="D62" s="133" t="s">
        <v>115</v>
      </c>
      <c r="E62" s="134"/>
      <c r="F62" s="134"/>
      <c r="G62" s="134"/>
      <c r="H62" s="134"/>
      <c r="I62" s="135"/>
      <c r="J62" s="136">
        <f>J448</f>
        <v>303340.59999999998</v>
      </c>
      <c r="K62" s="137"/>
    </row>
    <row r="63" spans="2:47" s="9" customFormat="1" ht="20" customHeight="1">
      <c r="B63" s="138"/>
      <c r="D63" s="139" t="s">
        <v>120</v>
      </c>
      <c r="E63" s="140"/>
      <c r="F63" s="140"/>
      <c r="G63" s="140"/>
      <c r="H63" s="140"/>
      <c r="I63" s="141"/>
      <c r="J63" s="142">
        <f>J449</f>
        <v>48436.6</v>
      </c>
      <c r="K63" s="143"/>
    </row>
    <row r="64" spans="2:47" s="9" customFormat="1" ht="20" customHeight="1">
      <c r="B64" s="138"/>
      <c r="D64" s="139" t="s">
        <v>633</v>
      </c>
      <c r="E64" s="140"/>
      <c r="F64" s="140"/>
      <c r="G64" s="140"/>
      <c r="H64" s="140"/>
      <c r="I64" s="141"/>
      <c r="J64" s="142">
        <f>J490</f>
        <v>254904</v>
      </c>
      <c r="K64" s="143"/>
    </row>
    <row r="65" spans="2:12" s="1" customFormat="1" ht="21.75" customHeight="1">
      <c r="B65" s="40"/>
      <c r="I65" s="106"/>
      <c r="K65" s="43"/>
    </row>
    <row r="66" spans="2:12" s="1" customFormat="1" ht="6.9" customHeight="1">
      <c r="B66" s="53"/>
      <c r="C66" s="54"/>
      <c r="D66" s="54"/>
      <c r="E66" s="54"/>
      <c r="F66" s="54"/>
      <c r="G66" s="54"/>
      <c r="H66" s="54"/>
      <c r="I66" s="124"/>
      <c r="J66" s="54"/>
      <c r="K66" s="55"/>
    </row>
    <row r="70" spans="2:12" s="1" customFormat="1" ht="6.9" customHeight="1">
      <c r="B70" s="56"/>
      <c r="C70" s="57"/>
      <c r="D70" s="57"/>
      <c r="E70" s="57"/>
      <c r="F70" s="57"/>
      <c r="G70" s="57"/>
      <c r="H70" s="57"/>
      <c r="I70" s="125"/>
      <c r="J70" s="57"/>
      <c r="K70" s="57"/>
      <c r="L70" s="40"/>
    </row>
    <row r="71" spans="2:12" s="1" customFormat="1" ht="36.9" customHeight="1">
      <c r="B71" s="40"/>
      <c r="C71" s="29" t="s">
        <v>122</v>
      </c>
      <c r="I71" s="106"/>
      <c r="L71" s="40"/>
    </row>
    <row r="72" spans="2:12" s="1" customFormat="1" ht="6.9" customHeight="1">
      <c r="B72" s="40"/>
      <c r="I72" s="106"/>
      <c r="L72" s="40"/>
    </row>
    <row r="73" spans="2:12" s="1" customFormat="1" ht="14.4" customHeight="1">
      <c r="B73" s="40"/>
      <c r="C73" s="36" t="s">
        <v>18</v>
      </c>
      <c r="I73" s="106"/>
      <c r="L73" s="40"/>
    </row>
    <row r="74" spans="2:12" s="1" customFormat="1" ht="16.5" customHeight="1">
      <c r="B74" s="40"/>
      <c r="E74" s="345" t="str">
        <f>E7</f>
        <v>Rekonstrukce objektu Tyršova 423_14, Trmice</v>
      </c>
      <c r="F74" s="347"/>
      <c r="G74" s="347"/>
      <c r="H74" s="347"/>
      <c r="I74" s="106"/>
      <c r="L74" s="40"/>
    </row>
    <row r="75" spans="2:12" s="1" customFormat="1" ht="14.4" customHeight="1">
      <c r="B75" s="40"/>
      <c r="C75" s="36" t="s">
        <v>105</v>
      </c>
      <c r="I75" s="106"/>
      <c r="L75" s="40"/>
    </row>
    <row r="76" spans="2:12" s="1" customFormat="1" ht="17.25" customHeight="1">
      <c r="B76" s="40"/>
      <c r="E76" s="338" t="str">
        <f>E9</f>
        <v>2 - Zateplení objektu + výměna oken a vchodových dveří</v>
      </c>
      <c r="F76" s="343"/>
      <c r="G76" s="343"/>
      <c r="H76" s="343"/>
      <c r="I76" s="106"/>
      <c r="L76" s="40"/>
    </row>
    <row r="77" spans="2:12" s="1" customFormat="1" ht="6.9" customHeight="1">
      <c r="B77" s="40"/>
      <c r="I77" s="106"/>
      <c r="L77" s="40"/>
    </row>
    <row r="78" spans="2:12" s="1" customFormat="1" ht="18" customHeight="1">
      <c r="B78" s="40"/>
      <c r="C78" s="36" t="s">
        <v>25</v>
      </c>
      <c r="F78" s="34" t="str">
        <f>F12</f>
        <v>Trmice</v>
      </c>
      <c r="I78" s="107" t="s">
        <v>27</v>
      </c>
      <c r="J78" s="62" t="str">
        <f>IF(J12="","",J12)</f>
        <v>7. 11. 2014</v>
      </c>
      <c r="L78" s="40"/>
    </row>
    <row r="79" spans="2:12" s="1" customFormat="1" ht="6.9" customHeight="1">
      <c r="B79" s="40"/>
      <c r="I79" s="106"/>
      <c r="L79" s="40"/>
    </row>
    <row r="80" spans="2:12" s="1" customFormat="1">
      <c r="B80" s="40"/>
      <c r="C80" s="36" t="s">
        <v>31</v>
      </c>
      <c r="F80" s="34" t="str">
        <f>E15</f>
        <v>Městský úřad Trmice</v>
      </c>
      <c r="I80" s="107" t="s">
        <v>38</v>
      </c>
      <c r="J80" s="34" t="str">
        <f>E21</f>
        <v>SPECTA, s.r.o.</v>
      </c>
      <c r="L80" s="40"/>
    </row>
    <row r="81" spans="2:65" s="1" customFormat="1" ht="14.4" customHeight="1">
      <c r="B81" s="40"/>
      <c r="C81" s="36" t="s">
        <v>37</v>
      </c>
      <c r="F81" s="34" t="str">
        <f>IF(E18="","",E18)</f>
        <v>SIM stavby spol. s r.o.</v>
      </c>
      <c r="I81" s="106"/>
      <c r="L81" s="40"/>
    </row>
    <row r="82" spans="2:65" s="1" customFormat="1" ht="10.4" customHeight="1">
      <c r="B82" s="40"/>
      <c r="I82" s="106"/>
      <c r="L82" s="40"/>
    </row>
    <row r="83" spans="2:65" s="10" customFormat="1" ht="29.25" customHeight="1">
      <c r="B83" s="144"/>
      <c r="C83" s="145" t="s">
        <v>123</v>
      </c>
      <c r="D83" s="146" t="s">
        <v>64</v>
      </c>
      <c r="E83" s="146" t="s">
        <v>60</v>
      </c>
      <c r="F83" s="146" t="s">
        <v>124</v>
      </c>
      <c r="G83" s="146" t="s">
        <v>125</v>
      </c>
      <c r="H83" s="146" t="s">
        <v>126</v>
      </c>
      <c r="I83" s="147" t="s">
        <v>127</v>
      </c>
      <c r="J83" s="146" t="s">
        <v>112</v>
      </c>
      <c r="K83" s="148" t="s">
        <v>128</v>
      </c>
      <c r="L83" s="144"/>
      <c r="M83" s="68" t="s">
        <v>129</v>
      </c>
      <c r="N83" s="69" t="s">
        <v>49</v>
      </c>
      <c r="O83" s="69" t="s">
        <v>130</v>
      </c>
      <c r="P83" s="69" t="s">
        <v>131</v>
      </c>
      <c r="Q83" s="69" t="s">
        <v>132</v>
      </c>
      <c r="R83" s="69" t="s">
        <v>133</v>
      </c>
      <c r="S83" s="69" t="s">
        <v>134</v>
      </c>
      <c r="T83" s="70" t="s">
        <v>135</v>
      </c>
    </row>
    <row r="84" spans="2:65" s="1" customFormat="1" ht="29.25" customHeight="1">
      <c r="B84" s="40"/>
      <c r="C84" s="72" t="s">
        <v>113</v>
      </c>
      <c r="I84" s="106"/>
      <c r="J84" s="149">
        <f>BK84</f>
        <v>1162996.98</v>
      </c>
      <c r="L84" s="40"/>
      <c r="M84" s="71"/>
      <c r="N84" s="63"/>
      <c r="O84" s="63"/>
      <c r="P84" s="150">
        <f>P85+P448</f>
        <v>0</v>
      </c>
      <c r="Q84" s="63"/>
      <c r="R84" s="150">
        <f>R85+R448</f>
        <v>17.732115879999991</v>
      </c>
      <c r="S84" s="63"/>
      <c r="T84" s="151">
        <f>T85+T448</f>
        <v>18.263834000000003</v>
      </c>
      <c r="AT84" s="24" t="s">
        <v>78</v>
      </c>
      <c r="AU84" s="24" t="s">
        <v>114</v>
      </c>
      <c r="BK84" s="152">
        <f>BK85+BK448</f>
        <v>1162996.98</v>
      </c>
    </row>
    <row r="85" spans="2:65" s="11" customFormat="1" ht="37.4" customHeight="1">
      <c r="B85" s="153"/>
      <c r="D85" s="154" t="s">
        <v>78</v>
      </c>
      <c r="E85" s="155" t="s">
        <v>634</v>
      </c>
      <c r="F85" s="155" t="s">
        <v>635</v>
      </c>
      <c r="I85" s="156"/>
      <c r="J85" s="157">
        <f>BK85</f>
        <v>859656.38</v>
      </c>
      <c r="L85" s="153"/>
      <c r="M85" s="158"/>
      <c r="P85" s="159">
        <f>P86+P384+P435+P445</f>
        <v>0</v>
      </c>
      <c r="R85" s="159">
        <f>R86+R384+R435+R445</f>
        <v>17.570401679999993</v>
      </c>
      <c r="T85" s="160">
        <f>T86+T384+T435+T445</f>
        <v>18.263834000000003</v>
      </c>
      <c r="AR85" s="154" t="s">
        <v>24</v>
      </c>
      <c r="AT85" s="161" t="s">
        <v>78</v>
      </c>
      <c r="AU85" s="161" t="s">
        <v>79</v>
      </c>
      <c r="AY85" s="154" t="s">
        <v>138</v>
      </c>
      <c r="BK85" s="162">
        <f>BK86+BK384+BK435+BK445</f>
        <v>859656.38</v>
      </c>
    </row>
    <row r="86" spans="2:65" s="11" customFormat="1" ht="20" customHeight="1">
      <c r="B86" s="153"/>
      <c r="D86" s="154" t="s">
        <v>78</v>
      </c>
      <c r="E86" s="163" t="s">
        <v>192</v>
      </c>
      <c r="F86" s="163" t="s">
        <v>636</v>
      </c>
      <c r="I86" s="156"/>
      <c r="J86" s="164">
        <f>BK86</f>
        <v>723819.3</v>
      </c>
      <c r="L86" s="153"/>
      <c r="M86" s="158"/>
      <c r="P86" s="159">
        <f>SUM(P87:P383)</f>
        <v>0</v>
      </c>
      <c r="R86" s="159">
        <f>SUM(R87:R383)</f>
        <v>17.570401679999993</v>
      </c>
      <c r="T86" s="160">
        <f>SUM(T87:T383)</f>
        <v>0</v>
      </c>
      <c r="AR86" s="154" t="s">
        <v>24</v>
      </c>
      <c r="AT86" s="161" t="s">
        <v>78</v>
      </c>
      <c r="AU86" s="161" t="s">
        <v>24</v>
      </c>
      <c r="AY86" s="154" t="s">
        <v>138</v>
      </c>
      <c r="BK86" s="162">
        <f>SUM(BK87:BK383)</f>
        <v>723819.3</v>
      </c>
    </row>
    <row r="87" spans="2:65" s="1" customFormat="1" ht="25.5" customHeight="1">
      <c r="B87" s="40"/>
      <c r="C87" s="165" t="s">
        <v>24</v>
      </c>
      <c r="D87" s="165" t="s">
        <v>141</v>
      </c>
      <c r="E87" s="166" t="s">
        <v>637</v>
      </c>
      <c r="F87" s="167" t="s">
        <v>638</v>
      </c>
      <c r="G87" s="168" t="s">
        <v>144</v>
      </c>
      <c r="H87" s="169">
        <v>483</v>
      </c>
      <c r="I87" s="170">
        <v>450</v>
      </c>
      <c r="J87" s="171">
        <f>ROUND(I87*H87,2)</f>
        <v>217350</v>
      </c>
      <c r="K87" s="167" t="s">
        <v>145</v>
      </c>
      <c r="L87" s="40"/>
      <c r="M87" s="172" t="s">
        <v>22</v>
      </c>
      <c r="N87" s="173" t="s">
        <v>51</v>
      </c>
      <c r="P87" s="174">
        <f>O87*H87</f>
        <v>0</v>
      </c>
      <c r="Q87" s="174">
        <v>8.5000000000000006E-3</v>
      </c>
      <c r="R87" s="174">
        <f>Q87*H87</f>
        <v>4.1055000000000001</v>
      </c>
      <c r="S87" s="174">
        <v>0</v>
      </c>
      <c r="T87" s="175">
        <f>S87*H87</f>
        <v>0</v>
      </c>
      <c r="AR87" s="24" t="s">
        <v>164</v>
      </c>
      <c r="AT87" s="24" t="s">
        <v>141</v>
      </c>
      <c r="AU87" s="24" t="s">
        <v>89</v>
      </c>
      <c r="AY87" s="24" t="s">
        <v>138</v>
      </c>
      <c r="BE87" s="176">
        <f>IF(N87="základní",J87,0)</f>
        <v>0</v>
      </c>
      <c r="BF87" s="176">
        <f>IF(N87="snížená",J87,0)</f>
        <v>217350</v>
      </c>
      <c r="BG87" s="176">
        <f>IF(N87="zákl. přenesená",J87,0)</f>
        <v>0</v>
      </c>
      <c r="BH87" s="176">
        <f>IF(N87="sníž. přenesená",J87,0)</f>
        <v>0</v>
      </c>
      <c r="BI87" s="176">
        <f>IF(N87="nulová",J87,0)</f>
        <v>0</v>
      </c>
      <c r="BJ87" s="24" t="s">
        <v>89</v>
      </c>
      <c r="BK87" s="176">
        <f>ROUND(I87*H87,2)</f>
        <v>217350</v>
      </c>
      <c r="BL87" s="24" t="s">
        <v>164</v>
      </c>
      <c r="BM87" s="24" t="s">
        <v>639</v>
      </c>
    </row>
    <row r="88" spans="2:65" s="1" customFormat="1" ht="95">
      <c r="B88" s="40"/>
      <c r="D88" s="177" t="s">
        <v>148</v>
      </c>
      <c r="F88" s="178" t="s">
        <v>640</v>
      </c>
      <c r="I88" s="106"/>
      <c r="L88" s="40"/>
      <c r="M88" s="179"/>
      <c r="T88" s="65"/>
      <c r="AT88" s="24" t="s">
        <v>148</v>
      </c>
      <c r="AU88" s="24" t="s">
        <v>89</v>
      </c>
    </row>
    <row r="89" spans="2:65" s="12" customFormat="1">
      <c r="B89" s="180"/>
      <c r="D89" s="177" t="s">
        <v>150</v>
      </c>
      <c r="E89" s="181" t="s">
        <v>22</v>
      </c>
      <c r="F89" s="182" t="s">
        <v>641</v>
      </c>
      <c r="H89" s="181" t="s">
        <v>22</v>
      </c>
      <c r="I89" s="183"/>
      <c r="L89" s="180"/>
      <c r="M89" s="184"/>
      <c r="T89" s="185"/>
      <c r="AT89" s="181" t="s">
        <v>150</v>
      </c>
      <c r="AU89" s="181" t="s">
        <v>89</v>
      </c>
      <c r="AV89" s="12" t="s">
        <v>24</v>
      </c>
      <c r="AW89" s="12" t="s">
        <v>42</v>
      </c>
      <c r="AX89" s="12" t="s">
        <v>79</v>
      </c>
      <c r="AY89" s="181" t="s">
        <v>138</v>
      </c>
    </row>
    <row r="90" spans="2:65" s="12" customFormat="1">
      <c r="B90" s="180"/>
      <c r="D90" s="177" t="s">
        <v>150</v>
      </c>
      <c r="E90" s="181" t="s">
        <v>22</v>
      </c>
      <c r="F90" s="182" t="s">
        <v>642</v>
      </c>
      <c r="H90" s="181" t="s">
        <v>22</v>
      </c>
      <c r="I90" s="183"/>
      <c r="L90" s="180"/>
      <c r="M90" s="184"/>
      <c r="T90" s="185"/>
      <c r="AT90" s="181" t="s">
        <v>150</v>
      </c>
      <c r="AU90" s="181" t="s">
        <v>89</v>
      </c>
      <c r="AV90" s="12" t="s">
        <v>24</v>
      </c>
      <c r="AW90" s="12" t="s">
        <v>42</v>
      </c>
      <c r="AX90" s="12" t="s">
        <v>79</v>
      </c>
      <c r="AY90" s="181" t="s">
        <v>138</v>
      </c>
    </row>
    <row r="91" spans="2:65" s="13" customFormat="1">
      <c r="B91" s="186"/>
      <c r="D91" s="177" t="s">
        <v>150</v>
      </c>
      <c r="E91" s="187" t="s">
        <v>22</v>
      </c>
      <c r="F91" s="188" t="s">
        <v>643</v>
      </c>
      <c r="H91" s="189">
        <v>102.27</v>
      </c>
      <c r="I91" s="190"/>
      <c r="L91" s="186"/>
      <c r="M91" s="191"/>
      <c r="T91" s="192"/>
      <c r="AT91" s="187" t="s">
        <v>150</v>
      </c>
      <c r="AU91" s="187" t="s">
        <v>89</v>
      </c>
      <c r="AV91" s="13" t="s">
        <v>89</v>
      </c>
      <c r="AW91" s="13" t="s">
        <v>42</v>
      </c>
      <c r="AX91" s="13" t="s">
        <v>79</v>
      </c>
      <c r="AY91" s="187" t="s">
        <v>138</v>
      </c>
    </row>
    <row r="92" spans="2:65" s="13" customFormat="1">
      <c r="B92" s="186"/>
      <c r="D92" s="177" t="s">
        <v>150</v>
      </c>
      <c r="E92" s="187" t="s">
        <v>22</v>
      </c>
      <c r="F92" s="188" t="s">
        <v>644</v>
      </c>
      <c r="H92" s="189">
        <v>169.35</v>
      </c>
      <c r="I92" s="190"/>
      <c r="L92" s="186"/>
      <c r="M92" s="191"/>
      <c r="T92" s="192"/>
      <c r="AT92" s="187" t="s">
        <v>150</v>
      </c>
      <c r="AU92" s="187" t="s">
        <v>89</v>
      </c>
      <c r="AV92" s="13" t="s">
        <v>89</v>
      </c>
      <c r="AW92" s="13" t="s">
        <v>42</v>
      </c>
      <c r="AX92" s="13" t="s">
        <v>79</v>
      </c>
      <c r="AY92" s="187" t="s">
        <v>138</v>
      </c>
    </row>
    <row r="93" spans="2:65" s="13" customFormat="1">
      <c r="B93" s="186"/>
      <c r="D93" s="177" t="s">
        <v>150</v>
      </c>
      <c r="E93" s="187" t="s">
        <v>22</v>
      </c>
      <c r="F93" s="188" t="s">
        <v>645</v>
      </c>
      <c r="H93" s="189">
        <v>103.23</v>
      </c>
      <c r="I93" s="190"/>
      <c r="L93" s="186"/>
      <c r="M93" s="191"/>
      <c r="T93" s="192"/>
      <c r="AT93" s="187" t="s">
        <v>150</v>
      </c>
      <c r="AU93" s="187" t="s">
        <v>89</v>
      </c>
      <c r="AV93" s="13" t="s">
        <v>89</v>
      </c>
      <c r="AW93" s="13" t="s">
        <v>42</v>
      </c>
      <c r="AX93" s="13" t="s">
        <v>79</v>
      </c>
      <c r="AY93" s="187" t="s">
        <v>138</v>
      </c>
    </row>
    <row r="94" spans="2:65" s="13" customFormat="1">
      <c r="B94" s="186"/>
      <c r="D94" s="177" t="s">
        <v>150</v>
      </c>
      <c r="E94" s="187" t="s">
        <v>22</v>
      </c>
      <c r="F94" s="188" t="s">
        <v>646</v>
      </c>
      <c r="H94" s="189">
        <v>73.05</v>
      </c>
      <c r="I94" s="190"/>
      <c r="L94" s="186"/>
      <c r="M94" s="191"/>
      <c r="T94" s="192"/>
      <c r="AT94" s="187" t="s">
        <v>150</v>
      </c>
      <c r="AU94" s="187" t="s">
        <v>89</v>
      </c>
      <c r="AV94" s="13" t="s">
        <v>89</v>
      </c>
      <c r="AW94" s="13" t="s">
        <v>42</v>
      </c>
      <c r="AX94" s="13" t="s">
        <v>79</v>
      </c>
      <c r="AY94" s="187" t="s">
        <v>138</v>
      </c>
    </row>
    <row r="95" spans="2:65" s="14" customFormat="1">
      <c r="B95" s="193"/>
      <c r="D95" s="177" t="s">
        <v>150</v>
      </c>
      <c r="E95" s="194" t="s">
        <v>22</v>
      </c>
      <c r="F95" s="195" t="s">
        <v>161</v>
      </c>
      <c r="H95" s="196">
        <v>447.9</v>
      </c>
      <c r="I95" s="197"/>
      <c r="L95" s="193"/>
      <c r="M95" s="198"/>
      <c r="T95" s="199"/>
      <c r="AT95" s="194" t="s">
        <v>150</v>
      </c>
      <c r="AU95" s="194" t="s">
        <v>89</v>
      </c>
      <c r="AV95" s="14" t="s">
        <v>162</v>
      </c>
      <c r="AW95" s="14" t="s">
        <v>42</v>
      </c>
      <c r="AX95" s="14" t="s">
        <v>79</v>
      </c>
      <c r="AY95" s="194" t="s">
        <v>138</v>
      </c>
    </row>
    <row r="96" spans="2:65" s="12" customFormat="1">
      <c r="B96" s="180"/>
      <c r="D96" s="177" t="s">
        <v>150</v>
      </c>
      <c r="E96" s="181" t="s">
        <v>22</v>
      </c>
      <c r="F96" s="182" t="s">
        <v>647</v>
      </c>
      <c r="H96" s="181" t="s">
        <v>22</v>
      </c>
      <c r="I96" s="183"/>
      <c r="L96" s="180"/>
      <c r="M96" s="184"/>
      <c r="T96" s="185"/>
      <c r="AT96" s="181" t="s">
        <v>150</v>
      </c>
      <c r="AU96" s="181" t="s">
        <v>89</v>
      </c>
      <c r="AV96" s="12" t="s">
        <v>24</v>
      </c>
      <c r="AW96" s="12" t="s">
        <v>42</v>
      </c>
      <c r="AX96" s="12" t="s">
        <v>79</v>
      </c>
      <c r="AY96" s="181" t="s">
        <v>138</v>
      </c>
    </row>
    <row r="97" spans="2:65" s="13" customFormat="1">
      <c r="B97" s="186"/>
      <c r="D97" s="177" t="s">
        <v>150</v>
      </c>
      <c r="E97" s="187" t="s">
        <v>22</v>
      </c>
      <c r="F97" s="188" t="s">
        <v>648</v>
      </c>
      <c r="H97" s="189">
        <v>6.3</v>
      </c>
      <c r="I97" s="190"/>
      <c r="L97" s="186"/>
      <c r="M97" s="191"/>
      <c r="T97" s="192"/>
      <c r="AT97" s="187" t="s">
        <v>150</v>
      </c>
      <c r="AU97" s="187" t="s">
        <v>89</v>
      </c>
      <c r="AV97" s="13" t="s">
        <v>89</v>
      </c>
      <c r="AW97" s="13" t="s">
        <v>42</v>
      </c>
      <c r="AX97" s="13" t="s">
        <v>79</v>
      </c>
      <c r="AY97" s="187" t="s">
        <v>138</v>
      </c>
    </row>
    <row r="98" spans="2:65" s="13" customFormat="1">
      <c r="B98" s="186"/>
      <c r="D98" s="177" t="s">
        <v>150</v>
      </c>
      <c r="E98" s="187" t="s">
        <v>22</v>
      </c>
      <c r="F98" s="188" t="s">
        <v>649</v>
      </c>
      <c r="H98" s="189">
        <v>13.9</v>
      </c>
      <c r="I98" s="190"/>
      <c r="L98" s="186"/>
      <c r="M98" s="191"/>
      <c r="T98" s="192"/>
      <c r="AT98" s="187" t="s">
        <v>150</v>
      </c>
      <c r="AU98" s="187" t="s">
        <v>89</v>
      </c>
      <c r="AV98" s="13" t="s">
        <v>89</v>
      </c>
      <c r="AW98" s="13" t="s">
        <v>42</v>
      </c>
      <c r="AX98" s="13" t="s">
        <v>79</v>
      </c>
      <c r="AY98" s="187" t="s">
        <v>138</v>
      </c>
    </row>
    <row r="99" spans="2:65" s="13" customFormat="1">
      <c r="B99" s="186"/>
      <c r="D99" s="177" t="s">
        <v>150</v>
      </c>
      <c r="E99" s="187" t="s">
        <v>22</v>
      </c>
      <c r="F99" s="188" t="s">
        <v>650</v>
      </c>
      <c r="H99" s="189">
        <v>12.6</v>
      </c>
      <c r="I99" s="190"/>
      <c r="L99" s="186"/>
      <c r="M99" s="191"/>
      <c r="T99" s="192"/>
      <c r="AT99" s="187" t="s">
        <v>150</v>
      </c>
      <c r="AU99" s="187" t="s">
        <v>89</v>
      </c>
      <c r="AV99" s="13" t="s">
        <v>89</v>
      </c>
      <c r="AW99" s="13" t="s">
        <v>42</v>
      </c>
      <c r="AX99" s="13" t="s">
        <v>79</v>
      </c>
      <c r="AY99" s="187" t="s">
        <v>138</v>
      </c>
    </row>
    <row r="100" spans="2:65" s="13" customFormat="1">
      <c r="B100" s="186"/>
      <c r="D100" s="177" t="s">
        <v>150</v>
      </c>
      <c r="E100" s="187" t="s">
        <v>22</v>
      </c>
      <c r="F100" s="188" t="s">
        <v>651</v>
      </c>
      <c r="H100" s="189">
        <v>2.2999999999999998</v>
      </c>
      <c r="I100" s="190"/>
      <c r="L100" s="186"/>
      <c r="M100" s="191"/>
      <c r="T100" s="192"/>
      <c r="AT100" s="187" t="s">
        <v>150</v>
      </c>
      <c r="AU100" s="187" t="s">
        <v>89</v>
      </c>
      <c r="AV100" s="13" t="s">
        <v>89</v>
      </c>
      <c r="AW100" s="13" t="s">
        <v>42</v>
      </c>
      <c r="AX100" s="13" t="s">
        <v>79</v>
      </c>
      <c r="AY100" s="187" t="s">
        <v>138</v>
      </c>
    </row>
    <row r="101" spans="2:65" s="14" customFormat="1">
      <c r="B101" s="193"/>
      <c r="D101" s="177" t="s">
        <v>150</v>
      </c>
      <c r="E101" s="194" t="s">
        <v>22</v>
      </c>
      <c r="F101" s="195" t="s">
        <v>161</v>
      </c>
      <c r="H101" s="196">
        <v>35.1</v>
      </c>
      <c r="I101" s="197"/>
      <c r="L101" s="193"/>
      <c r="M101" s="198"/>
      <c r="T101" s="199"/>
      <c r="AT101" s="194" t="s">
        <v>150</v>
      </c>
      <c r="AU101" s="194" t="s">
        <v>89</v>
      </c>
      <c r="AV101" s="14" t="s">
        <v>162</v>
      </c>
      <c r="AW101" s="14" t="s">
        <v>42</v>
      </c>
      <c r="AX101" s="14" t="s">
        <v>79</v>
      </c>
      <c r="AY101" s="194" t="s">
        <v>138</v>
      </c>
    </row>
    <row r="102" spans="2:65" s="15" customFormat="1">
      <c r="B102" s="200"/>
      <c r="D102" s="177" t="s">
        <v>150</v>
      </c>
      <c r="E102" s="201" t="s">
        <v>22</v>
      </c>
      <c r="F102" s="202" t="s">
        <v>163</v>
      </c>
      <c r="H102" s="203">
        <v>483</v>
      </c>
      <c r="I102" s="204"/>
      <c r="L102" s="200"/>
      <c r="M102" s="205"/>
      <c r="T102" s="206"/>
      <c r="AT102" s="201" t="s">
        <v>150</v>
      </c>
      <c r="AU102" s="201" t="s">
        <v>89</v>
      </c>
      <c r="AV102" s="15" t="s">
        <v>164</v>
      </c>
      <c r="AW102" s="15" t="s">
        <v>42</v>
      </c>
      <c r="AX102" s="15" t="s">
        <v>24</v>
      </c>
      <c r="AY102" s="201" t="s">
        <v>138</v>
      </c>
    </row>
    <row r="103" spans="2:65" s="1" customFormat="1" ht="38.25" customHeight="1">
      <c r="B103" s="40"/>
      <c r="C103" s="207" t="s">
        <v>89</v>
      </c>
      <c r="D103" s="207" t="s">
        <v>165</v>
      </c>
      <c r="E103" s="208" t="s">
        <v>652</v>
      </c>
      <c r="F103" s="209" t="s">
        <v>653</v>
      </c>
      <c r="G103" s="210" t="s">
        <v>144</v>
      </c>
      <c r="H103" s="211">
        <v>456.858</v>
      </c>
      <c r="I103" s="212">
        <v>205</v>
      </c>
      <c r="J103" s="213">
        <f>ROUND(I103*H103,2)</f>
        <v>93655.89</v>
      </c>
      <c r="K103" s="209" t="s">
        <v>145</v>
      </c>
      <c r="L103" s="214"/>
      <c r="M103" s="215" t="s">
        <v>22</v>
      </c>
      <c r="N103" s="216" t="s">
        <v>51</v>
      </c>
      <c r="P103" s="174">
        <f>O103*H103</f>
        <v>0</v>
      </c>
      <c r="Q103" s="174">
        <v>2.7200000000000002E-3</v>
      </c>
      <c r="R103" s="174">
        <f>Q103*H103</f>
        <v>1.2426537600000001</v>
      </c>
      <c r="S103" s="174">
        <v>0</v>
      </c>
      <c r="T103" s="175">
        <f>S103*H103</f>
        <v>0</v>
      </c>
      <c r="AR103" s="24" t="s">
        <v>205</v>
      </c>
      <c r="AT103" s="24" t="s">
        <v>165</v>
      </c>
      <c r="AU103" s="24" t="s">
        <v>89</v>
      </c>
      <c r="AY103" s="24" t="s">
        <v>138</v>
      </c>
      <c r="BE103" s="176">
        <f>IF(N103="základní",J103,0)</f>
        <v>0</v>
      </c>
      <c r="BF103" s="176">
        <f>IF(N103="snížená",J103,0)</f>
        <v>93655.89</v>
      </c>
      <c r="BG103" s="176">
        <f>IF(N103="zákl. přenesená",J103,0)</f>
        <v>0</v>
      </c>
      <c r="BH103" s="176">
        <f>IF(N103="sníž. přenesená",J103,0)</f>
        <v>0</v>
      </c>
      <c r="BI103" s="176">
        <f>IF(N103="nulová",J103,0)</f>
        <v>0</v>
      </c>
      <c r="BJ103" s="24" t="s">
        <v>89</v>
      </c>
      <c r="BK103" s="176">
        <f>ROUND(I103*H103,2)</f>
        <v>93655.89</v>
      </c>
      <c r="BL103" s="24" t="s">
        <v>164</v>
      </c>
      <c r="BM103" s="24" t="s">
        <v>654</v>
      </c>
    </row>
    <row r="104" spans="2:65" s="13" customFormat="1">
      <c r="B104" s="186"/>
      <c r="D104" s="177" t="s">
        <v>150</v>
      </c>
      <c r="F104" s="188" t="s">
        <v>655</v>
      </c>
      <c r="H104" s="189">
        <v>456.858</v>
      </c>
      <c r="I104" s="190"/>
      <c r="L104" s="186"/>
      <c r="M104" s="191"/>
      <c r="T104" s="192"/>
      <c r="AT104" s="187" t="s">
        <v>150</v>
      </c>
      <c r="AU104" s="187" t="s">
        <v>89</v>
      </c>
      <c r="AV104" s="13" t="s">
        <v>89</v>
      </c>
      <c r="AW104" s="13" t="s">
        <v>6</v>
      </c>
      <c r="AX104" s="13" t="s">
        <v>24</v>
      </c>
      <c r="AY104" s="187" t="s">
        <v>138</v>
      </c>
    </row>
    <row r="105" spans="2:65" s="1" customFormat="1" ht="38.25" customHeight="1">
      <c r="B105" s="40"/>
      <c r="C105" s="207" t="s">
        <v>162</v>
      </c>
      <c r="D105" s="207" t="s">
        <v>165</v>
      </c>
      <c r="E105" s="208" t="s">
        <v>656</v>
      </c>
      <c r="F105" s="209" t="s">
        <v>657</v>
      </c>
      <c r="G105" s="210" t="s">
        <v>144</v>
      </c>
      <c r="H105" s="211">
        <v>35.802</v>
      </c>
      <c r="I105" s="212">
        <v>390</v>
      </c>
      <c r="J105" s="213">
        <f>ROUND(I105*H105,2)</f>
        <v>13962.78</v>
      </c>
      <c r="K105" s="209" t="s">
        <v>145</v>
      </c>
      <c r="L105" s="214"/>
      <c r="M105" s="215" t="s">
        <v>22</v>
      </c>
      <c r="N105" s="216" t="s">
        <v>51</v>
      </c>
      <c r="P105" s="174">
        <f>O105*H105</f>
        <v>0</v>
      </c>
      <c r="Q105" s="174">
        <v>4.7999999999999996E-3</v>
      </c>
      <c r="R105" s="174">
        <f>Q105*H105</f>
        <v>0.17184959999999999</v>
      </c>
      <c r="S105" s="174">
        <v>0</v>
      </c>
      <c r="T105" s="175">
        <f>S105*H105</f>
        <v>0</v>
      </c>
      <c r="AR105" s="24" t="s">
        <v>205</v>
      </c>
      <c r="AT105" s="24" t="s">
        <v>165</v>
      </c>
      <c r="AU105" s="24" t="s">
        <v>89</v>
      </c>
      <c r="AY105" s="24" t="s">
        <v>138</v>
      </c>
      <c r="BE105" s="176">
        <f>IF(N105="základní",J105,0)</f>
        <v>0</v>
      </c>
      <c r="BF105" s="176">
        <f>IF(N105="snížená",J105,0)</f>
        <v>13962.78</v>
      </c>
      <c r="BG105" s="176">
        <f>IF(N105="zákl. přenesená",J105,0)</f>
        <v>0</v>
      </c>
      <c r="BH105" s="176">
        <f>IF(N105="sníž. přenesená",J105,0)</f>
        <v>0</v>
      </c>
      <c r="BI105" s="176">
        <f>IF(N105="nulová",J105,0)</f>
        <v>0</v>
      </c>
      <c r="BJ105" s="24" t="s">
        <v>89</v>
      </c>
      <c r="BK105" s="176">
        <f>ROUND(I105*H105,2)</f>
        <v>13962.78</v>
      </c>
      <c r="BL105" s="24" t="s">
        <v>164</v>
      </c>
      <c r="BM105" s="24" t="s">
        <v>658</v>
      </c>
    </row>
    <row r="106" spans="2:65" s="13" customFormat="1">
      <c r="B106" s="186"/>
      <c r="D106" s="177" t="s">
        <v>150</v>
      </c>
      <c r="F106" s="188" t="s">
        <v>659</v>
      </c>
      <c r="H106" s="189">
        <v>35.802</v>
      </c>
      <c r="I106" s="190"/>
      <c r="L106" s="186"/>
      <c r="M106" s="191"/>
      <c r="T106" s="192"/>
      <c r="AT106" s="187" t="s">
        <v>150</v>
      </c>
      <c r="AU106" s="187" t="s">
        <v>89</v>
      </c>
      <c r="AV106" s="13" t="s">
        <v>89</v>
      </c>
      <c r="AW106" s="13" t="s">
        <v>6</v>
      </c>
      <c r="AX106" s="13" t="s">
        <v>24</v>
      </c>
      <c r="AY106" s="187" t="s">
        <v>138</v>
      </c>
    </row>
    <row r="107" spans="2:65" s="1" customFormat="1" ht="25.5" customHeight="1">
      <c r="B107" s="40"/>
      <c r="C107" s="165" t="s">
        <v>164</v>
      </c>
      <c r="D107" s="165" t="s">
        <v>141</v>
      </c>
      <c r="E107" s="166" t="s">
        <v>660</v>
      </c>
      <c r="F107" s="167" t="s">
        <v>661</v>
      </c>
      <c r="G107" s="168" t="s">
        <v>144</v>
      </c>
      <c r="H107" s="169">
        <v>56.11</v>
      </c>
      <c r="I107" s="170">
        <v>450</v>
      </c>
      <c r="J107" s="171">
        <f>ROUND(I107*H107,2)</f>
        <v>25249.5</v>
      </c>
      <c r="K107" s="167" t="s">
        <v>145</v>
      </c>
      <c r="L107" s="40"/>
      <c r="M107" s="172" t="s">
        <v>22</v>
      </c>
      <c r="N107" s="173" t="s">
        <v>51</v>
      </c>
      <c r="P107" s="174">
        <f>O107*H107</f>
        <v>0</v>
      </c>
      <c r="Q107" s="174">
        <v>6.7000000000000002E-3</v>
      </c>
      <c r="R107" s="174">
        <f>Q107*H107</f>
        <v>0.37593700000000002</v>
      </c>
      <c r="S107" s="174">
        <v>0</v>
      </c>
      <c r="T107" s="175">
        <f>S107*H107</f>
        <v>0</v>
      </c>
      <c r="AR107" s="24" t="s">
        <v>164</v>
      </c>
      <c r="AT107" s="24" t="s">
        <v>141</v>
      </c>
      <c r="AU107" s="24" t="s">
        <v>89</v>
      </c>
      <c r="AY107" s="24" t="s">
        <v>138</v>
      </c>
      <c r="BE107" s="176">
        <f>IF(N107="základní",J107,0)</f>
        <v>0</v>
      </c>
      <c r="BF107" s="176">
        <f>IF(N107="snížená",J107,0)</f>
        <v>25249.5</v>
      </c>
      <c r="BG107" s="176">
        <f>IF(N107="zákl. přenesená",J107,0)</f>
        <v>0</v>
      </c>
      <c r="BH107" s="176">
        <f>IF(N107="sníž. přenesená",J107,0)</f>
        <v>0</v>
      </c>
      <c r="BI107" s="176">
        <f>IF(N107="nulová",J107,0)</f>
        <v>0</v>
      </c>
      <c r="BJ107" s="24" t="s">
        <v>89</v>
      </c>
      <c r="BK107" s="176">
        <f>ROUND(I107*H107,2)</f>
        <v>25249.5</v>
      </c>
      <c r="BL107" s="24" t="s">
        <v>164</v>
      </c>
      <c r="BM107" s="24" t="s">
        <v>662</v>
      </c>
    </row>
    <row r="108" spans="2:65" s="1" customFormat="1" ht="66.5">
      <c r="B108" s="40"/>
      <c r="D108" s="177" t="s">
        <v>148</v>
      </c>
      <c r="F108" s="178" t="s">
        <v>663</v>
      </c>
      <c r="I108" s="106"/>
      <c r="L108" s="40"/>
      <c r="M108" s="179"/>
      <c r="T108" s="65"/>
      <c r="AT108" s="24" t="s">
        <v>148</v>
      </c>
      <c r="AU108" s="24" t="s">
        <v>89</v>
      </c>
    </row>
    <row r="109" spans="2:65" s="12" customFormat="1">
      <c r="B109" s="180"/>
      <c r="D109" s="177" t="s">
        <v>150</v>
      </c>
      <c r="E109" s="181" t="s">
        <v>22</v>
      </c>
      <c r="F109" s="182" t="s">
        <v>641</v>
      </c>
      <c r="H109" s="181" t="s">
        <v>22</v>
      </c>
      <c r="I109" s="183"/>
      <c r="L109" s="180"/>
      <c r="M109" s="184"/>
      <c r="T109" s="185"/>
      <c r="AT109" s="181" t="s">
        <v>150</v>
      </c>
      <c r="AU109" s="181" t="s">
        <v>89</v>
      </c>
      <c r="AV109" s="12" t="s">
        <v>24</v>
      </c>
      <c r="AW109" s="12" t="s">
        <v>42</v>
      </c>
      <c r="AX109" s="12" t="s">
        <v>79</v>
      </c>
      <c r="AY109" s="181" t="s">
        <v>138</v>
      </c>
    </row>
    <row r="110" spans="2:65" s="13" customFormat="1">
      <c r="B110" s="186"/>
      <c r="D110" s="177" t="s">
        <v>150</v>
      </c>
      <c r="E110" s="187" t="s">
        <v>22</v>
      </c>
      <c r="F110" s="188" t="s">
        <v>664</v>
      </c>
      <c r="H110" s="189">
        <v>6.65</v>
      </c>
      <c r="I110" s="190"/>
      <c r="L110" s="186"/>
      <c r="M110" s="191"/>
      <c r="T110" s="192"/>
      <c r="AT110" s="187" t="s">
        <v>150</v>
      </c>
      <c r="AU110" s="187" t="s">
        <v>89</v>
      </c>
      <c r="AV110" s="13" t="s">
        <v>89</v>
      </c>
      <c r="AW110" s="13" t="s">
        <v>42</v>
      </c>
      <c r="AX110" s="13" t="s">
        <v>79</v>
      </c>
      <c r="AY110" s="187" t="s">
        <v>138</v>
      </c>
    </row>
    <row r="111" spans="2:65" s="13" customFormat="1">
      <c r="B111" s="186"/>
      <c r="D111" s="177" t="s">
        <v>150</v>
      </c>
      <c r="E111" s="187" t="s">
        <v>22</v>
      </c>
      <c r="F111" s="188" t="s">
        <v>665</v>
      </c>
      <c r="H111" s="189">
        <v>12.1</v>
      </c>
      <c r="I111" s="190"/>
      <c r="L111" s="186"/>
      <c r="M111" s="191"/>
      <c r="T111" s="192"/>
      <c r="AT111" s="187" t="s">
        <v>150</v>
      </c>
      <c r="AU111" s="187" t="s">
        <v>89</v>
      </c>
      <c r="AV111" s="13" t="s">
        <v>89</v>
      </c>
      <c r="AW111" s="13" t="s">
        <v>42</v>
      </c>
      <c r="AX111" s="13" t="s">
        <v>79</v>
      </c>
      <c r="AY111" s="187" t="s">
        <v>138</v>
      </c>
    </row>
    <row r="112" spans="2:65" s="13" customFormat="1">
      <c r="B112" s="186"/>
      <c r="D112" s="177" t="s">
        <v>150</v>
      </c>
      <c r="E112" s="187" t="s">
        <v>22</v>
      </c>
      <c r="F112" s="188" t="s">
        <v>666</v>
      </c>
      <c r="H112" s="189">
        <v>37.36</v>
      </c>
      <c r="I112" s="190"/>
      <c r="L112" s="186"/>
      <c r="M112" s="191"/>
      <c r="T112" s="192"/>
      <c r="AT112" s="187" t="s">
        <v>150</v>
      </c>
      <c r="AU112" s="187" t="s">
        <v>89</v>
      </c>
      <c r="AV112" s="13" t="s">
        <v>89</v>
      </c>
      <c r="AW112" s="13" t="s">
        <v>42</v>
      </c>
      <c r="AX112" s="13" t="s">
        <v>79</v>
      </c>
      <c r="AY112" s="187" t="s">
        <v>138</v>
      </c>
    </row>
    <row r="113" spans="2:65" s="14" customFormat="1">
      <c r="B113" s="193"/>
      <c r="D113" s="177" t="s">
        <v>150</v>
      </c>
      <c r="E113" s="194" t="s">
        <v>22</v>
      </c>
      <c r="F113" s="195" t="s">
        <v>161</v>
      </c>
      <c r="H113" s="196">
        <v>56.11</v>
      </c>
      <c r="I113" s="197"/>
      <c r="L113" s="193"/>
      <c r="M113" s="198"/>
      <c r="T113" s="199"/>
      <c r="AT113" s="194" t="s">
        <v>150</v>
      </c>
      <c r="AU113" s="194" t="s">
        <v>89</v>
      </c>
      <c r="AV113" s="14" t="s">
        <v>162</v>
      </c>
      <c r="AW113" s="14" t="s">
        <v>42</v>
      </c>
      <c r="AX113" s="14" t="s">
        <v>79</v>
      </c>
      <c r="AY113" s="194" t="s">
        <v>138</v>
      </c>
    </row>
    <row r="114" spans="2:65" s="15" customFormat="1">
      <c r="B114" s="200"/>
      <c r="D114" s="177" t="s">
        <v>150</v>
      </c>
      <c r="E114" s="201" t="s">
        <v>22</v>
      </c>
      <c r="F114" s="202" t="s">
        <v>163</v>
      </c>
      <c r="H114" s="203">
        <v>56.11</v>
      </c>
      <c r="I114" s="204"/>
      <c r="L114" s="200"/>
      <c r="M114" s="205"/>
      <c r="T114" s="206"/>
      <c r="AT114" s="201" t="s">
        <v>150</v>
      </c>
      <c r="AU114" s="201" t="s">
        <v>89</v>
      </c>
      <c r="AV114" s="15" t="s">
        <v>164</v>
      </c>
      <c r="AW114" s="15" t="s">
        <v>42</v>
      </c>
      <c r="AX114" s="15" t="s">
        <v>24</v>
      </c>
      <c r="AY114" s="201" t="s">
        <v>138</v>
      </c>
    </row>
    <row r="115" spans="2:65" s="1" customFormat="1" ht="38.25" customHeight="1">
      <c r="B115" s="40"/>
      <c r="C115" s="207" t="s">
        <v>186</v>
      </c>
      <c r="D115" s="207" t="s">
        <v>165</v>
      </c>
      <c r="E115" s="208" t="s">
        <v>667</v>
      </c>
      <c r="F115" s="209" t="s">
        <v>668</v>
      </c>
      <c r="G115" s="210" t="s">
        <v>144</v>
      </c>
      <c r="H115" s="211">
        <v>6.7830000000000004</v>
      </c>
      <c r="I115" s="212">
        <v>55</v>
      </c>
      <c r="J115" s="213">
        <f>ROUND(I115*H115,2)</f>
        <v>373.07</v>
      </c>
      <c r="K115" s="209" t="s">
        <v>145</v>
      </c>
      <c r="L115" s="214"/>
      <c r="M115" s="215" t="s">
        <v>22</v>
      </c>
      <c r="N115" s="216" t="s">
        <v>51</v>
      </c>
      <c r="P115" s="174">
        <f>O115*H115</f>
        <v>0</v>
      </c>
      <c r="Q115" s="174">
        <v>1.7000000000000001E-4</v>
      </c>
      <c r="R115" s="174">
        <f>Q115*H115</f>
        <v>1.1531100000000002E-3</v>
      </c>
      <c r="S115" s="174">
        <v>0</v>
      </c>
      <c r="T115" s="175">
        <f>S115*H115</f>
        <v>0</v>
      </c>
      <c r="AR115" s="24" t="s">
        <v>205</v>
      </c>
      <c r="AT115" s="24" t="s">
        <v>165</v>
      </c>
      <c r="AU115" s="24" t="s">
        <v>89</v>
      </c>
      <c r="AY115" s="24" t="s">
        <v>138</v>
      </c>
      <c r="BE115" s="176">
        <f>IF(N115="základní",J115,0)</f>
        <v>0</v>
      </c>
      <c r="BF115" s="176">
        <f>IF(N115="snížená",J115,0)</f>
        <v>373.07</v>
      </c>
      <c r="BG115" s="176">
        <f>IF(N115="zákl. přenesená",J115,0)</f>
        <v>0</v>
      </c>
      <c r="BH115" s="176">
        <f>IF(N115="sníž. přenesená",J115,0)</f>
        <v>0</v>
      </c>
      <c r="BI115" s="176">
        <f>IF(N115="nulová",J115,0)</f>
        <v>0</v>
      </c>
      <c r="BJ115" s="24" t="s">
        <v>89</v>
      </c>
      <c r="BK115" s="176">
        <f>ROUND(I115*H115,2)</f>
        <v>373.07</v>
      </c>
      <c r="BL115" s="24" t="s">
        <v>164</v>
      </c>
      <c r="BM115" s="24" t="s">
        <v>669</v>
      </c>
    </row>
    <row r="116" spans="2:65" s="12" customFormat="1">
      <c r="B116" s="180"/>
      <c r="D116" s="177" t="s">
        <v>150</v>
      </c>
      <c r="E116" s="181" t="s">
        <v>22</v>
      </c>
      <c r="F116" s="182" t="s">
        <v>641</v>
      </c>
      <c r="H116" s="181" t="s">
        <v>22</v>
      </c>
      <c r="I116" s="183"/>
      <c r="L116" s="180"/>
      <c r="M116" s="184"/>
      <c r="T116" s="185"/>
      <c r="AT116" s="181" t="s">
        <v>150</v>
      </c>
      <c r="AU116" s="181" t="s">
        <v>89</v>
      </c>
      <c r="AV116" s="12" t="s">
        <v>24</v>
      </c>
      <c r="AW116" s="12" t="s">
        <v>42</v>
      </c>
      <c r="AX116" s="12" t="s">
        <v>79</v>
      </c>
      <c r="AY116" s="181" t="s">
        <v>138</v>
      </c>
    </row>
    <row r="117" spans="2:65" s="12" customFormat="1">
      <c r="B117" s="180"/>
      <c r="D117" s="177" t="s">
        <v>150</v>
      </c>
      <c r="E117" s="181" t="s">
        <v>22</v>
      </c>
      <c r="F117" s="182" t="s">
        <v>670</v>
      </c>
      <c r="H117" s="181" t="s">
        <v>22</v>
      </c>
      <c r="I117" s="183"/>
      <c r="L117" s="180"/>
      <c r="M117" s="184"/>
      <c r="T117" s="185"/>
      <c r="AT117" s="181" t="s">
        <v>150</v>
      </c>
      <c r="AU117" s="181" t="s">
        <v>89</v>
      </c>
      <c r="AV117" s="12" t="s">
        <v>24</v>
      </c>
      <c r="AW117" s="12" t="s">
        <v>42</v>
      </c>
      <c r="AX117" s="12" t="s">
        <v>79</v>
      </c>
      <c r="AY117" s="181" t="s">
        <v>138</v>
      </c>
    </row>
    <row r="118" spans="2:65" s="13" customFormat="1">
      <c r="B118" s="186"/>
      <c r="D118" s="177" t="s">
        <v>150</v>
      </c>
      <c r="E118" s="187" t="s">
        <v>22</v>
      </c>
      <c r="F118" s="188" t="s">
        <v>671</v>
      </c>
      <c r="H118" s="189">
        <v>6.65</v>
      </c>
      <c r="I118" s="190"/>
      <c r="L118" s="186"/>
      <c r="M118" s="191"/>
      <c r="T118" s="192"/>
      <c r="AT118" s="187" t="s">
        <v>150</v>
      </c>
      <c r="AU118" s="187" t="s">
        <v>89</v>
      </c>
      <c r="AV118" s="13" t="s">
        <v>89</v>
      </c>
      <c r="AW118" s="13" t="s">
        <v>42</v>
      </c>
      <c r="AX118" s="13" t="s">
        <v>79</v>
      </c>
      <c r="AY118" s="187" t="s">
        <v>138</v>
      </c>
    </row>
    <row r="119" spans="2:65" s="14" customFormat="1">
      <c r="B119" s="193"/>
      <c r="D119" s="177" t="s">
        <v>150</v>
      </c>
      <c r="E119" s="194" t="s">
        <v>22</v>
      </c>
      <c r="F119" s="195" t="s">
        <v>161</v>
      </c>
      <c r="H119" s="196">
        <v>6.65</v>
      </c>
      <c r="I119" s="197"/>
      <c r="L119" s="193"/>
      <c r="M119" s="198"/>
      <c r="T119" s="199"/>
      <c r="AT119" s="194" t="s">
        <v>150</v>
      </c>
      <c r="AU119" s="194" t="s">
        <v>89</v>
      </c>
      <c r="AV119" s="14" t="s">
        <v>162</v>
      </c>
      <c r="AW119" s="14" t="s">
        <v>42</v>
      </c>
      <c r="AX119" s="14" t="s">
        <v>79</v>
      </c>
      <c r="AY119" s="194" t="s">
        <v>138</v>
      </c>
    </row>
    <row r="120" spans="2:65" s="15" customFormat="1">
      <c r="B120" s="200"/>
      <c r="D120" s="177" t="s">
        <v>150</v>
      </c>
      <c r="E120" s="201" t="s">
        <v>22</v>
      </c>
      <c r="F120" s="202" t="s">
        <v>163</v>
      </c>
      <c r="H120" s="203">
        <v>6.65</v>
      </c>
      <c r="I120" s="204"/>
      <c r="L120" s="200"/>
      <c r="M120" s="205"/>
      <c r="T120" s="206"/>
      <c r="AT120" s="201" t="s">
        <v>150</v>
      </c>
      <c r="AU120" s="201" t="s">
        <v>89</v>
      </c>
      <c r="AV120" s="15" t="s">
        <v>164</v>
      </c>
      <c r="AW120" s="15" t="s">
        <v>42</v>
      </c>
      <c r="AX120" s="15" t="s">
        <v>24</v>
      </c>
      <c r="AY120" s="201" t="s">
        <v>138</v>
      </c>
    </row>
    <row r="121" spans="2:65" s="13" customFormat="1">
      <c r="B121" s="186"/>
      <c r="D121" s="177" t="s">
        <v>150</v>
      </c>
      <c r="F121" s="188" t="s">
        <v>672</v>
      </c>
      <c r="H121" s="189">
        <v>6.7830000000000004</v>
      </c>
      <c r="I121" s="190"/>
      <c r="L121" s="186"/>
      <c r="M121" s="191"/>
      <c r="T121" s="192"/>
      <c r="AT121" s="187" t="s">
        <v>150</v>
      </c>
      <c r="AU121" s="187" t="s">
        <v>89</v>
      </c>
      <c r="AV121" s="13" t="s">
        <v>89</v>
      </c>
      <c r="AW121" s="13" t="s">
        <v>6</v>
      </c>
      <c r="AX121" s="13" t="s">
        <v>24</v>
      </c>
      <c r="AY121" s="187" t="s">
        <v>138</v>
      </c>
    </row>
    <row r="122" spans="2:65" s="1" customFormat="1" ht="38.25" customHeight="1">
      <c r="B122" s="40"/>
      <c r="C122" s="207" t="s">
        <v>192</v>
      </c>
      <c r="D122" s="207" t="s">
        <v>165</v>
      </c>
      <c r="E122" s="208" t="s">
        <v>673</v>
      </c>
      <c r="F122" s="209" t="s">
        <v>674</v>
      </c>
      <c r="G122" s="210" t="s">
        <v>144</v>
      </c>
      <c r="H122" s="211">
        <v>12.342000000000001</v>
      </c>
      <c r="I122" s="212">
        <v>60</v>
      </c>
      <c r="J122" s="213">
        <f>ROUND(I122*H122,2)</f>
        <v>740.52</v>
      </c>
      <c r="K122" s="209" t="s">
        <v>145</v>
      </c>
      <c r="L122" s="214"/>
      <c r="M122" s="215" t="s">
        <v>22</v>
      </c>
      <c r="N122" s="216" t="s">
        <v>51</v>
      </c>
      <c r="P122" s="174">
        <f>O122*H122</f>
        <v>0</v>
      </c>
      <c r="Q122" s="174">
        <v>3.4000000000000002E-4</v>
      </c>
      <c r="R122" s="174">
        <f>Q122*H122</f>
        <v>4.1962800000000001E-3</v>
      </c>
      <c r="S122" s="174">
        <v>0</v>
      </c>
      <c r="T122" s="175">
        <f>S122*H122</f>
        <v>0</v>
      </c>
      <c r="AR122" s="24" t="s">
        <v>205</v>
      </c>
      <c r="AT122" s="24" t="s">
        <v>165</v>
      </c>
      <c r="AU122" s="24" t="s">
        <v>89</v>
      </c>
      <c r="AY122" s="24" t="s">
        <v>138</v>
      </c>
      <c r="BE122" s="176">
        <f>IF(N122="základní",J122,0)</f>
        <v>0</v>
      </c>
      <c r="BF122" s="176">
        <f>IF(N122="snížená",J122,0)</f>
        <v>740.52</v>
      </c>
      <c r="BG122" s="176">
        <f>IF(N122="zákl. přenesená",J122,0)</f>
        <v>0</v>
      </c>
      <c r="BH122" s="176">
        <f>IF(N122="sníž. přenesená",J122,0)</f>
        <v>0</v>
      </c>
      <c r="BI122" s="176">
        <f>IF(N122="nulová",J122,0)</f>
        <v>0</v>
      </c>
      <c r="BJ122" s="24" t="s">
        <v>89</v>
      </c>
      <c r="BK122" s="176">
        <f>ROUND(I122*H122,2)</f>
        <v>740.52</v>
      </c>
      <c r="BL122" s="24" t="s">
        <v>164</v>
      </c>
      <c r="BM122" s="24" t="s">
        <v>675</v>
      </c>
    </row>
    <row r="123" spans="2:65" s="12" customFormat="1">
      <c r="B123" s="180"/>
      <c r="D123" s="177" t="s">
        <v>150</v>
      </c>
      <c r="E123" s="181" t="s">
        <v>22</v>
      </c>
      <c r="F123" s="182" t="s">
        <v>641</v>
      </c>
      <c r="H123" s="181" t="s">
        <v>22</v>
      </c>
      <c r="I123" s="183"/>
      <c r="L123" s="180"/>
      <c r="M123" s="184"/>
      <c r="T123" s="185"/>
      <c r="AT123" s="181" t="s">
        <v>150</v>
      </c>
      <c r="AU123" s="181" t="s">
        <v>89</v>
      </c>
      <c r="AV123" s="12" t="s">
        <v>24</v>
      </c>
      <c r="AW123" s="12" t="s">
        <v>42</v>
      </c>
      <c r="AX123" s="12" t="s">
        <v>79</v>
      </c>
      <c r="AY123" s="181" t="s">
        <v>138</v>
      </c>
    </row>
    <row r="124" spans="2:65" s="12" customFormat="1">
      <c r="B124" s="180"/>
      <c r="D124" s="177" t="s">
        <v>150</v>
      </c>
      <c r="E124" s="181" t="s">
        <v>22</v>
      </c>
      <c r="F124" s="182" t="s">
        <v>676</v>
      </c>
      <c r="H124" s="181" t="s">
        <v>22</v>
      </c>
      <c r="I124" s="183"/>
      <c r="L124" s="180"/>
      <c r="M124" s="184"/>
      <c r="T124" s="185"/>
      <c r="AT124" s="181" t="s">
        <v>150</v>
      </c>
      <c r="AU124" s="181" t="s">
        <v>89</v>
      </c>
      <c r="AV124" s="12" t="s">
        <v>24</v>
      </c>
      <c r="AW124" s="12" t="s">
        <v>42</v>
      </c>
      <c r="AX124" s="12" t="s">
        <v>79</v>
      </c>
      <c r="AY124" s="181" t="s">
        <v>138</v>
      </c>
    </row>
    <row r="125" spans="2:65" s="13" customFormat="1">
      <c r="B125" s="186"/>
      <c r="D125" s="177" t="s">
        <v>150</v>
      </c>
      <c r="E125" s="187" t="s">
        <v>22</v>
      </c>
      <c r="F125" s="188" t="s">
        <v>677</v>
      </c>
      <c r="H125" s="189">
        <v>12.1</v>
      </c>
      <c r="I125" s="190"/>
      <c r="L125" s="186"/>
      <c r="M125" s="191"/>
      <c r="T125" s="192"/>
      <c r="AT125" s="187" t="s">
        <v>150</v>
      </c>
      <c r="AU125" s="187" t="s">
        <v>89</v>
      </c>
      <c r="AV125" s="13" t="s">
        <v>89</v>
      </c>
      <c r="AW125" s="13" t="s">
        <v>42</v>
      </c>
      <c r="AX125" s="13" t="s">
        <v>79</v>
      </c>
      <c r="AY125" s="187" t="s">
        <v>138</v>
      </c>
    </row>
    <row r="126" spans="2:65" s="14" customFormat="1">
      <c r="B126" s="193"/>
      <c r="D126" s="177" t="s">
        <v>150</v>
      </c>
      <c r="E126" s="194" t="s">
        <v>22</v>
      </c>
      <c r="F126" s="195" t="s">
        <v>161</v>
      </c>
      <c r="H126" s="196">
        <v>12.1</v>
      </c>
      <c r="I126" s="197"/>
      <c r="L126" s="193"/>
      <c r="M126" s="198"/>
      <c r="T126" s="199"/>
      <c r="AT126" s="194" t="s">
        <v>150</v>
      </c>
      <c r="AU126" s="194" t="s">
        <v>89</v>
      </c>
      <c r="AV126" s="14" t="s">
        <v>162</v>
      </c>
      <c r="AW126" s="14" t="s">
        <v>42</v>
      </c>
      <c r="AX126" s="14" t="s">
        <v>79</v>
      </c>
      <c r="AY126" s="194" t="s">
        <v>138</v>
      </c>
    </row>
    <row r="127" spans="2:65" s="15" customFormat="1">
      <c r="B127" s="200"/>
      <c r="D127" s="177" t="s">
        <v>150</v>
      </c>
      <c r="E127" s="201" t="s">
        <v>22</v>
      </c>
      <c r="F127" s="202" t="s">
        <v>163</v>
      </c>
      <c r="H127" s="203">
        <v>12.1</v>
      </c>
      <c r="I127" s="204"/>
      <c r="L127" s="200"/>
      <c r="M127" s="205"/>
      <c r="T127" s="206"/>
      <c r="AT127" s="201" t="s">
        <v>150</v>
      </c>
      <c r="AU127" s="201" t="s">
        <v>89</v>
      </c>
      <c r="AV127" s="15" t="s">
        <v>164</v>
      </c>
      <c r="AW127" s="15" t="s">
        <v>42</v>
      </c>
      <c r="AX127" s="15" t="s">
        <v>24</v>
      </c>
      <c r="AY127" s="201" t="s">
        <v>138</v>
      </c>
    </row>
    <row r="128" spans="2:65" s="13" customFormat="1">
      <c r="B128" s="186"/>
      <c r="D128" s="177" t="s">
        <v>150</v>
      </c>
      <c r="F128" s="188" t="s">
        <v>678</v>
      </c>
      <c r="H128" s="189">
        <v>12.342000000000001</v>
      </c>
      <c r="I128" s="190"/>
      <c r="L128" s="186"/>
      <c r="M128" s="191"/>
      <c r="T128" s="192"/>
      <c r="AT128" s="187" t="s">
        <v>150</v>
      </c>
      <c r="AU128" s="187" t="s">
        <v>89</v>
      </c>
      <c r="AV128" s="13" t="s">
        <v>89</v>
      </c>
      <c r="AW128" s="13" t="s">
        <v>6</v>
      </c>
      <c r="AX128" s="13" t="s">
        <v>24</v>
      </c>
      <c r="AY128" s="187" t="s">
        <v>138</v>
      </c>
    </row>
    <row r="129" spans="2:65" s="1" customFormat="1" ht="38.25" customHeight="1">
      <c r="B129" s="40"/>
      <c r="C129" s="207" t="s">
        <v>199</v>
      </c>
      <c r="D129" s="207" t="s">
        <v>165</v>
      </c>
      <c r="E129" s="208" t="s">
        <v>679</v>
      </c>
      <c r="F129" s="209" t="s">
        <v>680</v>
      </c>
      <c r="G129" s="210" t="s">
        <v>144</v>
      </c>
      <c r="H129" s="211">
        <v>38.106999999999999</v>
      </c>
      <c r="I129" s="212">
        <v>80</v>
      </c>
      <c r="J129" s="213">
        <f>ROUND(I129*H129,2)</f>
        <v>3048.56</v>
      </c>
      <c r="K129" s="209" t="s">
        <v>145</v>
      </c>
      <c r="L129" s="214"/>
      <c r="M129" s="215" t="s">
        <v>22</v>
      </c>
      <c r="N129" s="216" t="s">
        <v>51</v>
      </c>
      <c r="P129" s="174">
        <f>O129*H129</f>
        <v>0</v>
      </c>
      <c r="Q129" s="174">
        <v>8.4999999999999995E-4</v>
      </c>
      <c r="R129" s="174">
        <f>Q129*H129</f>
        <v>3.2390949999999995E-2</v>
      </c>
      <c r="S129" s="174">
        <v>0</v>
      </c>
      <c r="T129" s="175">
        <f>S129*H129</f>
        <v>0</v>
      </c>
      <c r="AR129" s="24" t="s">
        <v>205</v>
      </c>
      <c r="AT129" s="24" t="s">
        <v>165</v>
      </c>
      <c r="AU129" s="24" t="s">
        <v>89</v>
      </c>
      <c r="AY129" s="24" t="s">
        <v>138</v>
      </c>
      <c r="BE129" s="176">
        <f>IF(N129="základní",J129,0)</f>
        <v>0</v>
      </c>
      <c r="BF129" s="176">
        <f>IF(N129="snížená",J129,0)</f>
        <v>3048.56</v>
      </c>
      <c r="BG129" s="176">
        <f>IF(N129="zákl. přenesená",J129,0)</f>
        <v>0</v>
      </c>
      <c r="BH129" s="176">
        <f>IF(N129="sníž. přenesená",J129,0)</f>
        <v>0</v>
      </c>
      <c r="BI129" s="176">
        <f>IF(N129="nulová",J129,0)</f>
        <v>0</v>
      </c>
      <c r="BJ129" s="24" t="s">
        <v>89</v>
      </c>
      <c r="BK129" s="176">
        <f>ROUND(I129*H129,2)</f>
        <v>3048.56</v>
      </c>
      <c r="BL129" s="24" t="s">
        <v>164</v>
      </c>
      <c r="BM129" s="24" t="s">
        <v>681</v>
      </c>
    </row>
    <row r="130" spans="2:65" s="12" customFormat="1">
      <c r="B130" s="180"/>
      <c r="D130" s="177" t="s">
        <v>150</v>
      </c>
      <c r="E130" s="181" t="s">
        <v>22</v>
      </c>
      <c r="F130" s="182" t="s">
        <v>641</v>
      </c>
      <c r="H130" s="181" t="s">
        <v>22</v>
      </c>
      <c r="I130" s="183"/>
      <c r="L130" s="180"/>
      <c r="M130" s="184"/>
      <c r="T130" s="185"/>
      <c r="AT130" s="181" t="s">
        <v>150</v>
      </c>
      <c r="AU130" s="181" t="s">
        <v>89</v>
      </c>
      <c r="AV130" s="12" t="s">
        <v>24</v>
      </c>
      <c r="AW130" s="12" t="s">
        <v>42</v>
      </c>
      <c r="AX130" s="12" t="s">
        <v>79</v>
      </c>
      <c r="AY130" s="181" t="s">
        <v>138</v>
      </c>
    </row>
    <row r="131" spans="2:65" s="12" customFormat="1">
      <c r="B131" s="180"/>
      <c r="D131" s="177" t="s">
        <v>150</v>
      </c>
      <c r="E131" s="181" t="s">
        <v>22</v>
      </c>
      <c r="F131" s="182" t="s">
        <v>682</v>
      </c>
      <c r="H131" s="181" t="s">
        <v>22</v>
      </c>
      <c r="I131" s="183"/>
      <c r="L131" s="180"/>
      <c r="M131" s="184"/>
      <c r="T131" s="185"/>
      <c r="AT131" s="181" t="s">
        <v>150</v>
      </c>
      <c r="AU131" s="181" t="s">
        <v>89</v>
      </c>
      <c r="AV131" s="12" t="s">
        <v>24</v>
      </c>
      <c r="AW131" s="12" t="s">
        <v>42</v>
      </c>
      <c r="AX131" s="12" t="s">
        <v>79</v>
      </c>
      <c r="AY131" s="181" t="s">
        <v>138</v>
      </c>
    </row>
    <row r="132" spans="2:65" s="13" customFormat="1">
      <c r="B132" s="186"/>
      <c r="D132" s="177" t="s">
        <v>150</v>
      </c>
      <c r="E132" s="187" t="s">
        <v>22</v>
      </c>
      <c r="F132" s="188" t="s">
        <v>683</v>
      </c>
      <c r="H132" s="189">
        <v>37.36</v>
      </c>
      <c r="I132" s="190"/>
      <c r="L132" s="186"/>
      <c r="M132" s="191"/>
      <c r="T132" s="192"/>
      <c r="AT132" s="187" t="s">
        <v>150</v>
      </c>
      <c r="AU132" s="187" t="s">
        <v>89</v>
      </c>
      <c r="AV132" s="13" t="s">
        <v>89</v>
      </c>
      <c r="AW132" s="13" t="s">
        <v>42</v>
      </c>
      <c r="AX132" s="13" t="s">
        <v>79</v>
      </c>
      <c r="AY132" s="187" t="s">
        <v>138</v>
      </c>
    </row>
    <row r="133" spans="2:65" s="14" customFormat="1">
      <c r="B133" s="193"/>
      <c r="D133" s="177" t="s">
        <v>150</v>
      </c>
      <c r="E133" s="194" t="s">
        <v>22</v>
      </c>
      <c r="F133" s="195" t="s">
        <v>161</v>
      </c>
      <c r="H133" s="196">
        <v>37.36</v>
      </c>
      <c r="I133" s="197"/>
      <c r="L133" s="193"/>
      <c r="M133" s="198"/>
      <c r="T133" s="199"/>
      <c r="AT133" s="194" t="s">
        <v>150</v>
      </c>
      <c r="AU133" s="194" t="s">
        <v>89</v>
      </c>
      <c r="AV133" s="14" t="s">
        <v>162</v>
      </c>
      <c r="AW133" s="14" t="s">
        <v>42</v>
      </c>
      <c r="AX133" s="14" t="s">
        <v>79</v>
      </c>
      <c r="AY133" s="194" t="s">
        <v>138</v>
      </c>
    </row>
    <row r="134" spans="2:65" s="15" customFormat="1">
      <c r="B134" s="200"/>
      <c r="D134" s="177" t="s">
        <v>150</v>
      </c>
      <c r="E134" s="201" t="s">
        <v>22</v>
      </c>
      <c r="F134" s="202" t="s">
        <v>163</v>
      </c>
      <c r="H134" s="203">
        <v>37.36</v>
      </c>
      <c r="I134" s="204"/>
      <c r="L134" s="200"/>
      <c r="M134" s="205"/>
      <c r="T134" s="206"/>
      <c r="AT134" s="201" t="s">
        <v>150</v>
      </c>
      <c r="AU134" s="201" t="s">
        <v>89</v>
      </c>
      <c r="AV134" s="15" t="s">
        <v>164</v>
      </c>
      <c r="AW134" s="15" t="s">
        <v>42</v>
      </c>
      <c r="AX134" s="15" t="s">
        <v>24</v>
      </c>
      <c r="AY134" s="201" t="s">
        <v>138</v>
      </c>
    </row>
    <row r="135" spans="2:65" s="13" customFormat="1">
      <c r="B135" s="186"/>
      <c r="D135" s="177" t="s">
        <v>150</v>
      </c>
      <c r="F135" s="188" t="s">
        <v>684</v>
      </c>
      <c r="H135" s="189">
        <v>38.106999999999999</v>
      </c>
      <c r="I135" s="190"/>
      <c r="L135" s="186"/>
      <c r="M135" s="191"/>
      <c r="T135" s="192"/>
      <c r="AT135" s="187" t="s">
        <v>150</v>
      </c>
      <c r="AU135" s="187" t="s">
        <v>89</v>
      </c>
      <c r="AV135" s="13" t="s">
        <v>89</v>
      </c>
      <c r="AW135" s="13" t="s">
        <v>6</v>
      </c>
      <c r="AX135" s="13" t="s">
        <v>24</v>
      </c>
      <c r="AY135" s="187" t="s">
        <v>138</v>
      </c>
    </row>
    <row r="136" spans="2:65" s="1" customFormat="1" ht="25.5" customHeight="1">
      <c r="B136" s="40"/>
      <c r="C136" s="165" t="s">
        <v>205</v>
      </c>
      <c r="D136" s="165" t="s">
        <v>141</v>
      </c>
      <c r="E136" s="166" t="s">
        <v>685</v>
      </c>
      <c r="F136" s="167" t="s">
        <v>686</v>
      </c>
      <c r="G136" s="168" t="s">
        <v>314</v>
      </c>
      <c r="H136" s="169">
        <v>50.823</v>
      </c>
      <c r="I136" s="170">
        <v>410</v>
      </c>
      <c r="J136" s="171">
        <f>ROUND(I136*H136,2)</f>
        <v>20837.43</v>
      </c>
      <c r="K136" s="167" t="s">
        <v>145</v>
      </c>
      <c r="L136" s="40"/>
      <c r="M136" s="172" t="s">
        <v>22</v>
      </c>
      <c r="N136" s="173" t="s">
        <v>51</v>
      </c>
      <c r="P136" s="174">
        <f>O136*H136</f>
        <v>0</v>
      </c>
      <c r="Q136" s="174">
        <v>1.6800000000000001E-3</v>
      </c>
      <c r="R136" s="174">
        <f>Q136*H136</f>
        <v>8.538264000000001E-2</v>
      </c>
      <c r="S136" s="174">
        <v>0</v>
      </c>
      <c r="T136" s="175">
        <f>S136*H136</f>
        <v>0</v>
      </c>
      <c r="AR136" s="24" t="s">
        <v>164</v>
      </c>
      <c r="AT136" s="24" t="s">
        <v>141</v>
      </c>
      <c r="AU136" s="24" t="s">
        <v>89</v>
      </c>
      <c r="AY136" s="24" t="s">
        <v>138</v>
      </c>
      <c r="BE136" s="176">
        <f>IF(N136="základní",J136,0)</f>
        <v>0</v>
      </c>
      <c r="BF136" s="176">
        <f>IF(N136="snížená",J136,0)</f>
        <v>20837.43</v>
      </c>
      <c r="BG136" s="176">
        <f>IF(N136="zákl. přenesená",J136,0)</f>
        <v>0</v>
      </c>
      <c r="BH136" s="176">
        <f>IF(N136="sníž. přenesená",J136,0)</f>
        <v>0</v>
      </c>
      <c r="BI136" s="176">
        <f>IF(N136="nulová",J136,0)</f>
        <v>0</v>
      </c>
      <c r="BJ136" s="24" t="s">
        <v>89</v>
      </c>
      <c r="BK136" s="176">
        <f>ROUND(I136*H136,2)</f>
        <v>20837.43</v>
      </c>
      <c r="BL136" s="24" t="s">
        <v>164</v>
      </c>
      <c r="BM136" s="24" t="s">
        <v>687</v>
      </c>
    </row>
    <row r="137" spans="2:65" s="1" customFormat="1" ht="85.5">
      <c r="B137" s="40"/>
      <c r="D137" s="177" t="s">
        <v>148</v>
      </c>
      <c r="F137" s="178" t="s">
        <v>688</v>
      </c>
      <c r="I137" s="106"/>
      <c r="L137" s="40"/>
      <c r="M137" s="179"/>
      <c r="T137" s="65"/>
      <c r="AT137" s="24" t="s">
        <v>148</v>
      </c>
      <c r="AU137" s="24" t="s">
        <v>89</v>
      </c>
    </row>
    <row r="138" spans="2:65" s="12" customFormat="1">
      <c r="B138" s="180"/>
      <c r="D138" s="177" t="s">
        <v>150</v>
      </c>
      <c r="E138" s="181" t="s">
        <v>22</v>
      </c>
      <c r="F138" s="182" t="s">
        <v>689</v>
      </c>
      <c r="H138" s="181" t="s">
        <v>22</v>
      </c>
      <c r="I138" s="183"/>
      <c r="L138" s="180"/>
      <c r="M138" s="184"/>
      <c r="T138" s="185"/>
      <c r="AT138" s="181" t="s">
        <v>150</v>
      </c>
      <c r="AU138" s="181" t="s">
        <v>89</v>
      </c>
      <c r="AV138" s="12" t="s">
        <v>24</v>
      </c>
      <c r="AW138" s="12" t="s">
        <v>42</v>
      </c>
      <c r="AX138" s="12" t="s">
        <v>79</v>
      </c>
      <c r="AY138" s="181" t="s">
        <v>138</v>
      </c>
    </row>
    <row r="139" spans="2:65" s="12" customFormat="1">
      <c r="B139" s="180"/>
      <c r="D139" s="177" t="s">
        <v>150</v>
      </c>
      <c r="E139" s="181" t="s">
        <v>22</v>
      </c>
      <c r="F139" s="182" t="s">
        <v>690</v>
      </c>
      <c r="H139" s="181" t="s">
        <v>22</v>
      </c>
      <c r="I139" s="183"/>
      <c r="L139" s="180"/>
      <c r="M139" s="184"/>
      <c r="T139" s="185"/>
      <c r="AT139" s="181" t="s">
        <v>150</v>
      </c>
      <c r="AU139" s="181" t="s">
        <v>89</v>
      </c>
      <c r="AV139" s="12" t="s">
        <v>24</v>
      </c>
      <c r="AW139" s="12" t="s">
        <v>42</v>
      </c>
      <c r="AX139" s="12" t="s">
        <v>79</v>
      </c>
      <c r="AY139" s="181" t="s">
        <v>138</v>
      </c>
    </row>
    <row r="140" spans="2:65" s="12" customFormat="1">
      <c r="B140" s="180"/>
      <c r="D140" s="177" t="s">
        <v>150</v>
      </c>
      <c r="E140" s="181" t="s">
        <v>22</v>
      </c>
      <c r="F140" s="182" t="s">
        <v>691</v>
      </c>
      <c r="H140" s="181" t="s">
        <v>22</v>
      </c>
      <c r="I140" s="183"/>
      <c r="L140" s="180"/>
      <c r="M140" s="184"/>
      <c r="T140" s="185"/>
      <c r="AT140" s="181" t="s">
        <v>150</v>
      </c>
      <c r="AU140" s="181" t="s">
        <v>89</v>
      </c>
      <c r="AV140" s="12" t="s">
        <v>24</v>
      </c>
      <c r="AW140" s="12" t="s">
        <v>42</v>
      </c>
      <c r="AX140" s="12" t="s">
        <v>79</v>
      </c>
      <c r="AY140" s="181" t="s">
        <v>138</v>
      </c>
    </row>
    <row r="141" spans="2:65" s="13" customFormat="1">
      <c r="B141" s="186"/>
      <c r="D141" s="177" t="s">
        <v>150</v>
      </c>
      <c r="E141" s="187" t="s">
        <v>22</v>
      </c>
      <c r="F141" s="188" t="s">
        <v>692</v>
      </c>
      <c r="H141" s="189">
        <v>5.9050000000000002</v>
      </c>
      <c r="I141" s="190"/>
      <c r="L141" s="186"/>
      <c r="M141" s="191"/>
      <c r="T141" s="192"/>
      <c r="AT141" s="187" t="s">
        <v>150</v>
      </c>
      <c r="AU141" s="187" t="s">
        <v>89</v>
      </c>
      <c r="AV141" s="13" t="s">
        <v>89</v>
      </c>
      <c r="AW141" s="13" t="s">
        <v>42</v>
      </c>
      <c r="AX141" s="13" t="s">
        <v>79</v>
      </c>
      <c r="AY141" s="187" t="s">
        <v>138</v>
      </c>
    </row>
    <row r="142" spans="2:65" s="13" customFormat="1">
      <c r="B142" s="186"/>
      <c r="D142" s="177" t="s">
        <v>150</v>
      </c>
      <c r="E142" s="187" t="s">
        <v>22</v>
      </c>
      <c r="F142" s="188" t="s">
        <v>693</v>
      </c>
      <c r="H142" s="189">
        <v>7.11</v>
      </c>
      <c r="I142" s="190"/>
      <c r="L142" s="186"/>
      <c r="M142" s="191"/>
      <c r="T142" s="192"/>
      <c r="AT142" s="187" t="s">
        <v>150</v>
      </c>
      <c r="AU142" s="187" t="s">
        <v>89</v>
      </c>
      <c r="AV142" s="13" t="s">
        <v>89</v>
      </c>
      <c r="AW142" s="13" t="s">
        <v>42</v>
      </c>
      <c r="AX142" s="13" t="s">
        <v>79</v>
      </c>
      <c r="AY142" s="187" t="s">
        <v>138</v>
      </c>
    </row>
    <row r="143" spans="2:65" s="13" customFormat="1">
      <c r="B143" s="186"/>
      <c r="D143" s="177" t="s">
        <v>150</v>
      </c>
      <c r="E143" s="187" t="s">
        <v>22</v>
      </c>
      <c r="F143" s="188" t="s">
        <v>694</v>
      </c>
      <c r="H143" s="189">
        <v>7.11</v>
      </c>
      <c r="I143" s="190"/>
      <c r="L143" s="186"/>
      <c r="M143" s="191"/>
      <c r="T143" s="192"/>
      <c r="AT143" s="187" t="s">
        <v>150</v>
      </c>
      <c r="AU143" s="187" t="s">
        <v>89</v>
      </c>
      <c r="AV143" s="13" t="s">
        <v>89</v>
      </c>
      <c r="AW143" s="13" t="s">
        <v>42</v>
      </c>
      <c r="AX143" s="13" t="s">
        <v>79</v>
      </c>
      <c r="AY143" s="187" t="s">
        <v>138</v>
      </c>
    </row>
    <row r="144" spans="2:65" s="13" customFormat="1">
      <c r="B144" s="186"/>
      <c r="D144" s="177" t="s">
        <v>150</v>
      </c>
      <c r="E144" s="187" t="s">
        <v>22</v>
      </c>
      <c r="F144" s="188" t="s">
        <v>695</v>
      </c>
      <c r="H144" s="189">
        <v>4.9169999999999998</v>
      </c>
      <c r="I144" s="190"/>
      <c r="L144" s="186"/>
      <c r="M144" s="191"/>
      <c r="T144" s="192"/>
      <c r="AT144" s="187" t="s">
        <v>150</v>
      </c>
      <c r="AU144" s="187" t="s">
        <v>89</v>
      </c>
      <c r="AV144" s="13" t="s">
        <v>89</v>
      </c>
      <c r="AW144" s="13" t="s">
        <v>42</v>
      </c>
      <c r="AX144" s="13" t="s">
        <v>79</v>
      </c>
      <c r="AY144" s="187" t="s">
        <v>138</v>
      </c>
    </row>
    <row r="145" spans="2:51" s="13" customFormat="1">
      <c r="B145" s="186"/>
      <c r="D145" s="177" t="s">
        <v>150</v>
      </c>
      <c r="E145" s="187" t="s">
        <v>22</v>
      </c>
      <c r="F145" s="188" t="s">
        <v>696</v>
      </c>
      <c r="H145" s="189">
        <v>4.218</v>
      </c>
      <c r="I145" s="190"/>
      <c r="L145" s="186"/>
      <c r="M145" s="191"/>
      <c r="T145" s="192"/>
      <c r="AT145" s="187" t="s">
        <v>150</v>
      </c>
      <c r="AU145" s="187" t="s">
        <v>89</v>
      </c>
      <c r="AV145" s="13" t="s">
        <v>89</v>
      </c>
      <c r="AW145" s="13" t="s">
        <v>42</v>
      </c>
      <c r="AX145" s="13" t="s">
        <v>79</v>
      </c>
      <c r="AY145" s="187" t="s">
        <v>138</v>
      </c>
    </row>
    <row r="146" spans="2:51" s="13" customFormat="1">
      <c r="B146" s="186"/>
      <c r="D146" s="177" t="s">
        <v>150</v>
      </c>
      <c r="E146" s="187" t="s">
        <v>22</v>
      </c>
      <c r="F146" s="188" t="s">
        <v>697</v>
      </c>
      <c r="H146" s="189">
        <v>4.218</v>
      </c>
      <c r="I146" s="190"/>
      <c r="L146" s="186"/>
      <c r="M146" s="191"/>
      <c r="T146" s="192"/>
      <c r="AT146" s="187" t="s">
        <v>150</v>
      </c>
      <c r="AU146" s="187" t="s">
        <v>89</v>
      </c>
      <c r="AV146" s="13" t="s">
        <v>89</v>
      </c>
      <c r="AW146" s="13" t="s">
        <v>42</v>
      </c>
      <c r="AX146" s="13" t="s">
        <v>79</v>
      </c>
      <c r="AY146" s="187" t="s">
        <v>138</v>
      </c>
    </row>
    <row r="147" spans="2:51" s="13" customFormat="1">
      <c r="B147" s="186"/>
      <c r="D147" s="177" t="s">
        <v>150</v>
      </c>
      <c r="E147" s="187" t="s">
        <v>22</v>
      </c>
      <c r="F147" s="188" t="s">
        <v>698</v>
      </c>
      <c r="H147" s="189">
        <v>3.8479999999999999</v>
      </c>
      <c r="I147" s="190"/>
      <c r="L147" s="186"/>
      <c r="M147" s="191"/>
      <c r="T147" s="192"/>
      <c r="AT147" s="187" t="s">
        <v>150</v>
      </c>
      <c r="AU147" s="187" t="s">
        <v>89</v>
      </c>
      <c r="AV147" s="13" t="s">
        <v>89</v>
      </c>
      <c r="AW147" s="13" t="s">
        <v>42</v>
      </c>
      <c r="AX147" s="13" t="s">
        <v>79</v>
      </c>
      <c r="AY147" s="187" t="s">
        <v>138</v>
      </c>
    </row>
    <row r="148" spans="2:51" s="13" customFormat="1">
      <c r="B148" s="186"/>
      <c r="D148" s="177" t="s">
        <v>150</v>
      </c>
      <c r="E148" s="187" t="s">
        <v>22</v>
      </c>
      <c r="F148" s="188" t="s">
        <v>699</v>
      </c>
      <c r="H148" s="189">
        <v>2.1320000000000001</v>
      </c>
      <c r="I148" s="190"/>
      <c r="L148" s="186"/>
      <c r="M148" s="191"/>
      <c r="T148" s="192"/>
      <c r="AT148" s="187" t="s">
        <v>150</v>
      </c>
      <c r="AU148" s="187" t="s">
        <v>89</v>
      </c>
      <c r="AV148" s="13" t="s">
        <v>89</v>
      </c>
      <c r="AW148" s="13" t="s">
        <v>42</v>
      </c>
      <c r="AX148" s="13" t="s">
        <v>79</v>
      </c>
      <c r="AY148" s="187" t="s">
        <v>138</v>
      </c>
    </row>
    <row r="149" spans="2:51" s="13" customFormat="1">
      <c r="B149" s="186"/>
      <c r="D149" s="177" t="s">
        <v>150</v>
      </c>
      <c r="E149" s="187" t="s">
        <v>22</v>
      </c>
      <c r="F149" s="188" t="s">
        <v>700</v>
      </c>
      <c r="H149" s="189">
        <v>1.2430000000000001</v>
      </c>
      <c r="I149" s="190"/>
      <c r="L149" s="186"/>
      <c r="M149" s="191"/>
      <c r="T149" s="192"/>
      <c r="AT149" s="187" t="s">
        <v>150</v>
      </c>
      <c r="AU149" s="187" t="s">
        <v>89</v>
      </c>
      <c r="AV149" s="13" t="s">
        <v>89</v>
      </c>
      <c r="AW149" s="13" t="s">
        <v>42</v>
      </c>
      <c r="AX149" s="13" t="s">
        <v>79</v>
      </c>
      <c r="AY149" s="187" t="s">
        <v>138</v>
      </c>
    </row>
    <row r="150" spans="2:51" s="13" customFormat="1">
      <c r="B150" s="186"/>
      <c r="D150" s="177" t="s">
        <v>150</v>
      </c>
      <c r="E150" s="187" t="s">
        <v>22</v>
      </c>
      <c r="F150" s="188" t="s">
        <v>701</v>
      </c>
      <c r="H150" s="189">
        <v>0.75800000000000001</v>
      </c>
      <c r="I150" s="190"/>
      <c r="L150" s="186"/>
      <c r="M150" s="191"/>
      <c r="T150" s="192"/>
      <c r="AT150" s="187" t="s">
        <v>150</v>
      </c>
      <c r="AU150" s="187" t="s">
        <v>89</v>
      </c>
      <c r="AV150" s="13" t="s">
        <v>89</v>
      </c>
      <c r="AW150" s="13" t="s">
        <v>42</v>
      </c>
      <c r="AX150" s="13" t="s">
        <v>79</v>
      </c>
      <c r="AY150" s="187" t="s">
        <v>138</v>
      </c>
    </row>
    <row r="151" spans="2:51" s="14" customFormat="1">
      <c r="B151" s="193"/>
      <c r="D151" s="177" t="s">
        <v>150</v>
      </c>
      <c r="E151" s="194" t="s">
        <v>22</v>
      </c>
      <c r="F151" s="195" t="s">
        <v>161</v>
      </c>
      <c r="H151" s="196">
        <v>41.459000000000003</v>
      </c>
      <c r="I151" s="197"/>
      <c r="L151" s="193"/>
      <c r="M151" s="198"/>
      <c r="T151" s="199"/>
      <c r="AT151" s="194" t="s">
        <v>150</v>
      </c>
      <c r="AU151" s="194" t="s">
        <v>89</v>
      </c>
      <c r="AV151" s="14" t="s">
        <v>162</v>
      </c>
      <c r="AW151" s="14" t="s">
        <v>42</v>
      </c>
      <c r="AX151" s="14" t="s">
        <v>79</v>
      </c>
      <c r="AY151" s="194" t="s">
        <v>138</v>
      </c>
    </row>
    <row r="152" spans="2:51" s="12" customFormat="1">
      <c r="B152" s="180"/>
      <c r="D152" s="177" t="s">
        <v>150</v>
      </c>
      <c r="E152" s="181" t="s">
        <v>22</v>
      </c>
      <c r="F152" s="182" t="s">
        <v>702</v>
      </c>
      <c r="H152" s="181" t="s">
        <v>22</v>
      </c>
      <c r="I152" s="183"/>
      <c r="L152" s="180"/>
      <c r="M152" s="184"/>
      <c r="T152" s="185"/>
      <c r="AT152" s="181" t="s">
        <v>150</v>
      </c>
      <c r="AU152" s="181" t="s">
        <v>89</v>
      </c>
      <c r="AV152" s="12" t="s">
        <v>24</v>
      </c>
      <c r="AW152" s="12" t="s">
        <v>42</v>
      </c>
      <c r="AX152" s="12" t="s">
        <v>79</v>
      </c>
      <c r="AY152" s="181" t="s">
        <v>138</v>
      </c>
    </row>
    <row r="153" spans="2:51" s="13" customFormat="1">
      <c r="B153" s="186"/>
      <c r="D153" s="177" t="s">
        <v>150</v>
      </c>
      <c r="E153" s="187" t="s">
        <v>22</v>
      </c>
      <c r="F153" s="188" t="s">
        <v>703</v>
      </c>
      <c r="H153" s="189">
        <v>2.234</v>
      </c>
      <c r="I153" s="190"/>
      <c r="L153" s="186"/>
      <c r="M153" s="191"/>
      <c r="T153" s="192"/>
      <c r="AT153" s="187" t="s">
        <v>150</v>
      </c>
      <c r="AU153" s="187" t="s">
        <v>89</v>
      </c>
      <c r="AV153" s="13" t="s">
        <v>89</v>
      </c>
      <c r="AW153" s="13" t="s">
        <v>42</v>
      </c>
      <c r="AX153" s="13" t="s">
        <v>79</v>
      </c>
      <c r="AY153" s="187" t="s">
        <v>138</v>
      </c>
    </row>
    <row r="154" spans="2:51" s="13" customFormat="1">
      <c r="B154" s="186"/>
      <c r="D154" s="177" t="s">
        <v>150</v>
      </c>
      <c r="E154" s="187" t="s">
        <v>22</v>
      </c>
      <c r="F154" s="188" t="s">
        <v>704</v>
      </c>
      <c r="H154" s="189">
        <v>2.234</v>
      </c>
      <c r="I154" s="190"/>
      <c r="L154" s="186"/>
      <c r="M154" s="191"/>
      <c r="T154" s="192"/>
      <c r="AT154" s="187" t="s">
        <v>150</v>
      </c>
      <c r="AU154" s="187" t="s">
        <v>89</v>
      </c>
      <c r="AV154" s="13" t="s">
        <v>89</v>
      </c>
      <c r="AW154" s="13" t="s">
        <v>42</v>
      </c>
      <c r="AX154" s="13" t="s">
        <v>79</v>
      </c>
      <c r="AY154" s="187" t="s">
        <v>138</v>
      </c>
    </row>
    <row r="155" spans="2:51" s="13" customFormat="1">
      <c r="B155" s="186"/>
      <c r="D155" s="177" t="s">
        <v>150</v>
      </c>
      <c r="E155" s="187" t="s">
        <v>22</v>
      </c>
      <c r="F155" s="188" t="s">
        <v>705</v>
      </c>
      <c r="H155" s="189">
        <v>1.2589999999999999</v>
      </c>
      <c r="I155" s="190"/>
      <c r="L155" s="186"/>
      <c r="M155" s="191"/>
      <c r="T155" s="192"/>
      <c r="AT155" s="187" t="s">
        <v>150</v>
      </c>
      <c r="AU155" s="187" t="s">
        <v>89</v>
      </c>
      <c r="AV155" s="13" t="s">
        <v>89</v>
      </c>
      <c r="AW155" s="13" t="s">
        <v>42</v>
      </c>
      <c r="AX155" s="13" t="s">
        <v>79</v>
      </c>
      <c r="AY155" s="187" t="s">
        <v>138</v>
      </c>
    </row>
    <row r="156" spans="2:51" s="13" customFormat="1">
      <c r="B156" s="186"/>
      <c r="D156" s="177" t="s">
        <v>150</v>
      </c>
      <c r="E156" s="187" t="s">
        <v>22</v>
      </c>
      <c r="F156" s="188" t="s">
        <v>706</v>
      </c>
      <c r="H156" s="189">
        <v>0.79800000000000004</v>
      </c>
      <c r="I156" s="190"/>
      <c r="L156" s="186"/>
      <c r="M156" s="191"/>
      <c r="T156" s="192"/>
      <c r="AT156" s="187" t="s">
        <v>150</v>
      </c>
      <c r="AU156" s="187" t="s">
        <v>89</v>
      </c>
      <c r="AV156" s="13" t="s">
        <v>89</v>
      </c>
      <c r="AW156" s="13" t="s">
        <v>42</v>
      </c>
      <c r="AX156" s="13" t="s">
        <v>79</v>
      </c>
      <c r="AY156" s="187" t="s">
        <v>138</v>
      </c>
    </row>
    <row r="157" spans="2:51" s="13" customFormat="1">
      <c r="B157" s="186"/>
      <c r="D157" s="177" t="s">
        <v>150</v>
      </c>
      <c r="E157" s="187" t="s">
        <v>22</v>
      </c>
      <c r="F157" s="188" t="s">
        <v>707</v>
      </c>
      <c r="H157" s="189">
        <v>0.79800000000000004</v>
      </c>
      <c r="I157" s="190"/>
      <c r="L157" s="186"/>
      <c r="M157" s="191"/>
      <c r="T157" s="192"/>
      <c r="AT157" s="187" t="s">
        <v>150</v>
      </c>
      <c r="AU157" s="187" t="s">
        <v>89</v>
      </c>
      <c r="AV157" s="13" t="s">
        <v>89</v>
      </c>
      <c r="AW157" s="13" t="s">
        <v>42</v>
      </c>
      <c r="AX157" s="13" t="s">
        <v>79</v>
      </c>
      <c r="AY157" s="187" t="s">
        <v>138</v>
      </c>
    </row>
    <row r="158" spans="2:51" s="13" customFormat="1">
      <c r="B158" s="186"/>
      <c r="D158" s="177" t="s">
        <v>150</v>
      </c>
      <c r="E158" s="187" t="s">
        <v>22</v>
      </c>
      <c r="F158" s="188" t="s">
        <v>708</v>
      </c>
      <c r="H158" s="189">
        <v>1.2829999999999999</v>
      </c>
      <c r="I158" s="190"/>
      <c r="L158" s="186"/>
      <c r="M158" s="191"/>
      <c r="T158" s="192"/>
      <c r="AT158" s="187" t="s">
        <v>150</v>
      </c>
      <c r="AU158" s="187" t="s">
        <v>89</v>
      </c>
      <c r="AV158" s="13" t="s">
        <v>89</v>
      </c>
      <c r="AW158" s="13" t="s">
        <v>42</v>
      </c>
      <c r="AX158" s="13" t="s">
        <v>79</v>
      </c>
      <c r="AY158" s="187" t="s">
        <v>138</v>
      </c>
    </row>
    <row r="159" spans="2:51" s="13" customFormat="1">
      <c r="B159" s="186"/>
      <c r="D159" s="177" t="s">
        <v>150</v>
      </c>
      <c r="E159" s="187" t="s">
        <v>22</v>
      </c>
      <c r="F159" s="188" t="s">
        <v>709</v>
      </c>
      <c r="H159" s="189">
        <v>0.53600000000000003</v>
      </c>
      <c r="I159" s="190"/>
      <c r="L159" s="186"/>
      <c r="M159" s="191"/>
      <c r="T159" s="192"/>
      <c r="AT159" s="187" t="s">
        <v>150</v>
      </c>
      <c r="AU159" s="187" t="s">
        <v>89</v>
      </c>
      <c r="AV159" s="13" t="s">
        <v>89</v>
      </c>
      <c r="AW159" s="13" t="s">
        <v>42</v>
      </c>
      <c r="AX159" s="13" t="s">
        <v>79</v>
      </c>
      <c r="AY159" s="187" t="s">
        <v>138</v>
      </c>
    </row>
    <row r="160" spans="2:51" s="13" customFormat="1">
      <c r="B160" s="186"/>
      <c r="D160" s="177" t="s">
        <v>150</v>
      </c>
      <c r="E160" s="187" t="s">
        <v>22</v>
      </c>
      <c r="F160" s="188" t="s">
        <v>710</v>
      </c>
      <c r="H160" s="189">
        <v>0.222</v>
      </c>
      <c r="I160" s="190"/>
      <c r="L160" s="186"/>
      <c r="M160" s="191"/>
      <c r="T160" s="192"/>
      <c r="AT160" s="187" t="s">
        <v>150</v>
      </c>
      <c r="AU160" s="187" t="s">
        <v>89</v>
      </c>
      <c r="AV160" s="13" t="s">
        <v>89</v>
      </c>
      <c r="AW160" s="13" t="s">
        <v>42</v>
      </c>
      <c r="AX160" s="13" t="s">
        <v>79</v>
      </c>
      <c r="AY160" s="187" t="s">
        <v>138</v>
      </c>
    </row>
    <row r="161" spans="2:65" s="14" customFormat="1">
      <c r="B161" s="193"/>
      <c r="D161" s="177" t="s">
        <v>150</v>
      </c>
      <c r="E161" s="194" t="s">
        <v>22</v>
      </c>
      <c r="F161" s="195" t="s">
        <v>161</v>
      </c>
      <c r="H161" s="196">
        <v>9.3640000000000008</v>
      </c>
      <c r="I161" s="197"/>
      <c r="L161" s="193"/>
      <c r="M161" s="198"/>
      <c r="T161" s="199"/>
      <c r="AT161" s="194" t="s">
        <v>150</v>
      </c>
      <c r="AU161" s="194" t="s">
        <v>89</v>
      </c>
      <c r="AV161" s="14" t="s">
        <v>162</v>
      </c>
      <c r="AW161" s="14" t="s">
        <v>42</v>
      </c>
      <c r="AX161" s="14" t="s">
        <v>79</v>
      </c>
      <c r="AY161" s="194" t="s">
        <v>138</v>
      </c>
    </row>
    <row r="162" spans="2:65" s="15" customFormat="1">
      <c r="B162" s="200"/>
      <c r="D162" s="177" t="s">
        <v>150</v>
      </c>
      <c r="E162" s="201" t="s">
        <v>22</v>
      </c>
      <c r="F162" s="202" t="s">
        <v>163</v>
      </c>
      <c r="H162" s="203">
        <v>50.823</v>
      </c>
      <c r="I162" s="204"/>
      <c r="L162" s="200"/>
      <c r="M162" s="205"/>
      <c r="T162" s="206"/>
      <c r="AT162" s="201" t="s">
        <v>150</v>
      </c>
      <c r="AU162" s="201" t="s">
        <v>89</v>
      </c>
      <c r="AV162" s="15" t="s">
        <v>164</v>
      </c>
      <c r="AW162" s="15" t="s">
        <v>42</v>
      </c>
      <c r="AX162" s="15" t="s">
        <v>24</v>
      </c>
      <c r="AY162" s="201" t="s">
        <v>138</v>
      </c>
    </row>
    <row r="163" spans="2:65" s="1" customFormat="1" ht="38.25" customHeight="1">
      <c r="B163" s="40"/>
      <c r="C163" s="207" t="s">
        <v>212</v>
      </c>
      <c r="D163" s="207" t="s">
        <v>165</v>
      </c>
      <c r="E163" s="208" t="s">
        <v>673</v>
      </c>
      <c r="F163" s="209" t="s">
        <v>674</v>
      </c>
      <c r="G163" s="210" t="s">
        <v>144</v>
      </c>
      <c r="H163" s="211">
        <v>9.5510000000000002</v>
      </c>
      <c r="I163" s="212">
        <v>60</v>
      </c>
      <c r="J163" s="213">
        <f>ROUND(I163*H163,2)</f>
        <v>573.05999999999995</v>
      </c>
      <c r="K163" s="209" t="s">
        <v>145</v>
      </c>
      <c r="L163" s="214"/>
      <c r="M163" s="215" t="s">
        <v>22</v>
      </c>
      <c r="N163" s="216" t="s">
        <v>51</v>
      </c>
      <c r="P163" s="174">
        <f>O163*H163</f>
        <v>0</v>
      </c>
      <c r="Q163" s="174">
        <v>3.4000000000000002E-4</v>
      </c>
      <c r="R163" s="174">
        <f>Q163*H163</f>
        <v>3.2473400000000005E-3</v>
      </c>
      <c r="S163" s="174">
        <v>0</v>
      </c>
      <c r="T163" s="175">
        <f>S163*H163</f>
        <v>0</v>
      </c>
      <c r="AR163" s="24" t="s">
        <v>205</v>
      </c>
      <c r="AT163" s="24" t="s">
        <v>165</v>
      </c>
      <c r="AU163" s="24" t="s">
        <v>89</v>
      </c>
      <c r="AY163" s="24" t="s">
        <v>138</v>
      </c>
      <c r="BE163" s="176">
        <f>IF(N163="základní",J163,0)</f>
        <v>0</v>
      </c>
      <c r="BF163" s="176">
        <f>IF(N163="snížená",J163,0)</f>
        <v>573.05999999999995</v>
      </c>
      <c r="BG163" s="176">
        <f>IF(N163="zákl. přenesená",J163,0)</f>
        <v>0</v>
      </c>
      <c r="BH163" s="176">
        <f>IF(N163="sníž. přenesená",J163,0)</f>
        <v>0</v>
      </c>
      <c r="BI163" s="176">
        <f>IF(N163="nulová",J163,0)</f>
        <v>0</v>
      </c>
      <c r="BJ163" s="24" t="s">
        <v>89</v>
      </c>
      <c r="BK163" s="176">
        <f>ROUND(I163*H163,2)</f>
        <v>573.05999999999995</v>
      </c>
      <c r="BL163" s="24" t="s">
        <v>164</v>
      </c>
      <c r="BM163" s="24" t="s">
        <v>711</v>
      </c>
    </row>
    <row r="164" spans="2:65" s="13" customFormat="1">
      <c r="B164" s="186"/>
      <c r="D164" s="177" t="s">
        <v>150</v>
      </c>
      <c r="F164" s="188" t="s">
        <v>712</v>
      </c>
      <c r="H164" s="189">
        <v>9.5510000000000002</v>
      </c>
      <c r="I164" s="190"/>
      <c r="L164" s="186"/>
      <c r="M164" s="191"/>
      <c r="T164" s="192"/>
      <c r="AT164" s="187" t="s">
        <v>150</v>
      </c>
      <c r="AU164" s="187" t="s">
        <v>89</v>
      </c>
      <c r="AV164" s="13" t="s">
        <v>89</v>
      </c>
      <c r="AW164" s="13" t="s">
        <v>6</v>
      </c>
      <c r="AX164" s="13" t="s">
        <v>24</v>
      </c>
      <c r="AY164" s="187" t="s">
        <v>138</v>
      </c>
    </row>
    <row r="165" spans="2:65" s="1" customFormat="1" ht="38.25" customHeight="1">
      <c r="B165" s="40"/>
      <c r="C165" s="207" t="s">
        <v>29</v>
      </c>
      <c r="D165" s="207" t="s">
        <v>165</v>
      </c>
      <c r="E165" s="208" t="s">
        <v>713</v>
      </c>
      <c r="F165" s="209" t="s">
        <v>714</v>
      </c>
      <c r="G165" s="210" t="s">
        <v>144</v>
      </c>
      <c r="H165" s="211">
        <v>42.287999999999997</v>
      </c>
      <c r="I165" s="212">
        <v>64</v>
      </c>
      <c r="J165" s="213">
        <f>ROUND(I165*H165,2)</f>
        <v>2706.43</v>
      </c>
      <c r="K165" s="209" t="s">
        <v>145</v>
      </c>
      <c r="L165" s="214"/>
      <c r="M165" s="215" t="s">
        <v>22</v>
      </c>
      <c r="N165" s="216" t="s">
        <v>51</v>
      </c>
      <c r="P165" s="174">
        <f>O165*H165</f>
        <v>0</v>
      </c>
      <c r="Q165" s="174">
        <v>5.1000000000000004E-4</v>
      </c>
      <c r="R165" s="174">
        <f>Q165*H165</f>
        <v>2.156688E-2</v>
      </c>
      <c r="S165" s="174">
        <v>0</v>
      </c>
      <c r="T165" s="175">
        <f>S165*H165</f>
        <v>0</v>
      </c>
      <c r="AR165" s="24" t="s">
        <v>205</v>
      </c>
      <c r="AT165" s="24" t="s">
        <v>165</v>
      </c>
      <c r="AU165" s="24" t="s">
        <v>89</v>
      </c>
      <c r="AY165" s="24" t="s">
        <v>138</v>
      </c>
      <c r="BE165" s="176">
        <f>IF(N165="základní",J165,0)</f>
        <v>0</v>
      </c>
      <c r="BF165" s="176">
        <f>IF(N165="snížená",J165,0)</f>
        <v>2706.43</v>
      </c>
      <c r="BG165" s="176">
        <f>IF(N165="zákl. přenesená",J165,0)</f>
        <v>0</v>
      </c>
      <c r="BH165" s="176">
        <f>IF(N165="sníž. přenesená",J165,0)</f>
        <v>0</v>
      </c>
      <c r="BI165" s="176">
        <f>IF(N165="nulová",J165,0)</f>
        <v>0</v>
      </c>
      <c r="BJ165" s="24" t="s">
        <v>89</v>
      </c>
      <c r="BK165" s="176">
        <f>ROUND(I165*H165,2)</f>
        <v>2706.43</v>
      </c>
      <c r="BL165" s="24" t="s">
        <v>164</v>
      </c>
      <c r="BM165" s="24" t="s">
        <v>715</v>
      </c>
    </row>
    <row r="166" spans="2:65" s="13" customFormat="1">
      <c r="B166" s="186"/>
      <c r="D166" s="177" t="s">
        <v>150</v>
      </c>
      <c r="F166" s="188" t="s">
        <v>716</v>
      </c>
      <c r="H166" s="189">
        <v>42.287999999999997</v>
      </c>
      <c r="I166" s="190"/>
      <c r="L166" s="186"/>
      <c r="M166" s="191"/>
      <c r="T166" s="192"/>
      <c r="AT166" s="187" t="s">
        <v>150</v>
      </c>
      <c r="AU166" s="187" t="s">
        <v>89</v>
      </c>
      <c r="AV166" s="13" t="s">
        <v>89</v>
      </c>
      <c r="AW166" s="13" t="s">
        <v>6</v>
      </c>
      <c r="AX166" s="13" t="s">
        <v>24</v>
      </c>
      <c r="AY166" s="187" t="s">
        <v>138</v>
      </c>
    </row>
    <row r="167" spans="2:65" s="1" customFormat="1" ht="25.5" customHeight="1">
      <c r="B167" s="40"/>
      <c r="C167" s="165" t="s">
        <v>223</v>
      </c>
      <c r="D167" s="165" t="s">
        <v>141</v>
      </c>
      <c r="E167" s="166" t="s">
        <v>717</v>
      </c>
      <c r="F167" s="167" t="s">
        <v>718</v>
      </c>
      <c r="G167" s="168" t="s">
        <v>144</v>
      </c>
      <c r="H167" s="169">
        <v>483</v>
      </c>
      <c r="I167" s="170">
        <v>19</v>
      </c>
      <c r="J167" s="171">
        <f>ROUND(I167*H167,2)</f>
        <v>9177</v>
      </c>
      <c r="K167" s="167" t="s">
        <v>145</v>
      </c>
      <c r="L167" s="40"/>
      <c r="M167" s="172" t="s">
        <v>22</v>
      </c>
      <c r="N167" s="173" t="s">
        <v>51</v>
      </c>
      <c r="P167" s="174">
        <f>O167*H167</f>
        <v>0</v>
      </c>
      <c r="Q167" s="174">
        <v>6.0000000000000002E-5</v>
      </c>
      <c r="R167" s="174">
        <f>Q167*H167</f>
        <v>2.8980000000000002E-2</v>
      </c>
      <c r="S167" s="174">
        <v>0</v>
      </c>
      <c r="T167" s="175">
        <f>S167*H167</f>
        <v>0</v>
      </c>
      <c r="AR167" s="24" t="s">
        <v>164</v>
      </c>
      <c r="AT167" s="24" t="s">
        <v>141</v>
      </c>
      <c r="AU167" s="24" t="s">
        <v>89</v>
      </c>
      <c r="AY167" s="24" t="s">
        <v>138</v>
      </c>
      <c r="BE167" s="176">
        <f>IF(N167="základní",J167,0)</f>
        <v>0</v>
      </c>
      <c r="BF167" s="176">
        <f>IF(N167="snížená",J167,0)</f>
        <v>9177</v>
      </c>
      <c r="BG167" s="176">
        <f>IF(N167="zákl. přenesená",J167,0)</f>
        <v>0</v>
      </c>
      <c r="BH167" s="176">
        <f>IF(N167="sníž. přenesená",J167,0)</f>
        <v>0</v>
      </c>
      <c r="BI167" s="176">
        <f>IF(N167="nulová",J167,0)</f>
        <v>0</v>
      </c>
      <c r="BJ167" s="24" t="s">
        <v>89</v>
      </c>
      <c r="BK167" s="176">
        <f>ROUND(I167*H167,2)</f>
        <v>9177</v>
      </c>
      <c r="BL167" s="24" t="s">
        <v>164</v>
      </c>
      <c r="BM167" s="24" t="s">
        <v>719</v>
      </c>
    </row>
    <row r="168" spans="2:65" s="1" customFormat="1" ht="95">
      <c r="B168" s="40"/>
      <c r="D168" s="177" t="s">
        <v>148</v>
      </c>
      <c r="F168" s="178" t="s">
        <v>640</v>
      </c>
      <c r="I168" s="106"/>
      <c r="L168" s="40"/>
      <c r="M168" s="179"/>
      <c r="T168" s="65"/>
      <c r="AT168" s="24" t="s">
        <v>148</v>
      </c>
      <c r="AU168" s="24" t="s">
        <v>89</v>
      </c>
    </row>
    <row r="169" spans="2:65" s="12" customFormat="1">
      <c r="B169" s="180"/>
      <c r="D169" s="177" t="s">
        <v>150</v>
      </c>
      <c r="E169" s="181" t="s">
        <v>22</v>
      </c>
      <c r="F169" s="182" t="s">
        <v>641</v>
      </c>
      <c r="H169" s="181" t="s">
        <v>22</v>
      </c>
      <c r="I169" s="183"/>
      <c r="L169" s="180"/>
      <c r="M169" s="184"/>
      <c r="T169" s="185"/>
      <c r="AT169" s="181" t="s">
        <v>150</v>
      </c>
      <c r="AU169" s="181" t="s">
        <v>89</v>
      </c>
      <c r="AV169" s="12" t="s">
        <v>24</v>
      </c>
      <c r="AW169" s="12" t="s">
        <v>42</v>
      </c>
      <c r="AX169" s="12" t="s">
        <v>79</v>
      </c>
      <c r="AY169" s="181" t="s">
        <v>138</v>
      </c>
    </row>
    <row r="170" spans="2:65" s="12" customFormat="1">
      <c r="B170" s="180"/>
      <c r="D170" s="177" t="s">
        <v>150</v>
      </c>
      <c r="E170" s="181" t="s">
        <v>22</v>
      </c>
      <c r="F170" s="182" t="s">
        <v>642</v>
      </c>
      <c r="H170" s="181" t="s">
        <v>22</v>
      </c>
      <c r="I170" s="183"/>
      <c r="L170" s="180"/>
      <c r="M170" s="184"/>
      <c r="T170" s="185"/>
      <c r="AT170" s="181" t="s">
        <v>150</v>
      </c>
      <c r="AU170" s="181" t="s">
        <v>89</v>
      </c>
      <c r="AV170" s="12" t="s">
        <v>24</v>
      </c>
      <c r="AW170" s="12" t="s">
        <v>42</v>
      </c>
      <c r="AX170" s="12" t="s">
        <v>79</v>
      </c>
      <c r="AY170" s="181" t="s">
        <v>138</v>
      </c>
    </row>
    <row r="171" spans="2:65" s="13" customFormat="1">
      <c r="B171" s="186"/>
      <c r="D171" s="177" t="s">
        <v>150</v>
      </c>
      <c r="E171" s="187" t="s">
        <v>22</v>
      </c>
      <c r="F171" s="188" t="s">
        <v>643</v>
      </c>
      <c r="H171" s="189">
        <v>102.27</v>
      </c>
      <c r="I171" s="190"/>
      <c r="L171" s="186"/>
      <c r="M171" s="191"/>
      <c r="T171" s="192"/>
      <c r="AT171" s="187" t="s">
        <v>150</v>
      </c>
      <c r="AU171" s="187" t="s">
        <v>89</v>
      </c>
      <c r="AV171" s="13" t="s">
        <v>89</v>
      </c>
      <c r="AW171" s="13" t="s">
        <v>42</v>
      </c>
      <c r="AX171" s="13" t="s">
        <v>79</v>
      </c>
      <c r="AY171" s="187" t="s">
        <v>138</v>
      </c>
    </row>
    <row r="172" spans="2:65" s="13" customFormat="1">
      <c r="B172" s="186"/>
      <c r="D172" s="177" t="s">
        <v>150</v>
      </c>
      <c r="E172" s="187" t="s">
        <v>22</v>
      </c>
      <c r="F172" s="188" t="s">
        <v>644</v>
      </c>
      <c r="H172" s="189">
        <v>169.35</v>
      </c>
      <c r="I172" s="190"/>
      <c r="L172" s="186"/>
      <c r="M172" s="191"/>
      <c r="T172" s="192"/>
      <c r="AT172" s="187" t="s">
        <v>150</v>
      </c>
      <c r="AU172" s="187" t="s">
        <v>89</v>
      </c>
      <c r="AV172" s="13" t="s">
        <v>89</v>
      </c>
      <c r="AW172" s="13" t="s">
        <v>42</v>
      </c>
      <c r="AX172" s="13" t="s">
        <v>79</v>
      </c>
      <c r="AY172" s="187" t="s">
        <v>138</v>
      </c>
    </row>
    <row r="173" spans="2:65" s="13" customFormat="1">
      <c r="B173" s="186"/>
      <c r="D173" s="177" t="s">
        <v>150</v>
      </c>
      <c r="E173" s="187" t="s">
        <v>22</v>
      </c>
      <c r="F173" s="188" t="s">
        <v>645</v>
      </c>
      <c r="H173" s="189">
        <v>103.23</v>
      </c>
      <c r="I173" s="190"/>
      <c r="L173" s="186"/>
      <c r="M173" s="191"/>
      <c r="T173" s="192"/>
      <c r="AT173" s="187" t="s">
        <v>150</v>
      </c>
      <c r="AU173" s="187" t="s">
        <v>89</v>
      </c>
      <c r="AV173" s="13" t="s">
        <v>89</v>
      </c>
      <c r="AW173" s="13" t="s">
        <v>42</v>
      </c>
      <c r="AX173" s="13" t="s">
        <v>79</v>
      </c>
      <c r="AY173" s="187" t="s">
        <v>138</v>
      </c>
    </row>
    <row r="174" spans="2:65" s="13" customFormat="1">
      <c r="B174" s="186"/>
      <c r="D174" s="177" t="s">
        <v>150</v>
      </c>
      <c r="E174" s="187" t="s">
        <v>22</v>
      </c>
      <c r="F174" s="188" t="s">
        <v>646</v>
      </c>
      <c r="H174" s="189">
        <v>73.05</v>
      </c>
      <c r="I174" s="190"/>
      <c r="L174" s="186"/>
      <c r="M174" s="191"/>
      <c r="T174" s="192"/>
      <c r="AT174" s="187" t="s">
        <v>150</v>
      </c>
      <c r="AU174" s="187" t="s">
        <v>89</v>
      </c>
      <c r="AV174" s="13" t="s">
        <v>89</v>
      </c>
      <c r="AW174" s="13" t="s">
        <v>42</v>
      </c>
      <c r="AX174" s="13" t="s">
        <v>79</v>
      </c>
      <c r="AY174" s="187" t="s">
        <v>138</v>
      </c>
    </row>
    <row r="175" spans="2:65" s="14" customFormat="1">
      <c r="B175" s="193"/>
      <c r="D175" s="177" t="s">
        <v>150</v>
      </c>
      <c r="E175" s="194" t="s">
        <v>22</v>
      </c>
      <c r="F175" s="195" t="s">
        <v>161</v>
      </c>
      <c r="H175" s="196">
        <v>447.9</v>
      </c>
      <c r="I175" s="197"/>
      <c r="L175" s="193"/>
      <c r="M175" s="198"/>
      <c r="T175" s="199"/>
      <c r="AT175" s="194" t="s">
        <v>150</v>
      </c>
      <c r="AU175" s="194" t="s">
        <v>89</v>
      </c>
      <c r="AV175" s="14" t="s">
        <v>162</v>
      </c>
      <c r="AW175" s="14" t="s">
        <v>42</v>
      </c>
      <c r="AX175" s="14" t="s">
        <v>79</v>
      </c>
      <c r="AY175" s="194" t="s">
        <v>138</v>
      </c>
    </row>
    <row r="176" spans="2:65" s="12" customFormat="1">
      <c r="B176" s="180"/>
      <c r="D176" s="177" t="s">
        <v>150</v>
      </c>
      <c r="E176" s="181" t="s">
        <v>22</v>
      </c>
      <c r="F176" s="182" t="s">
        <v>647</v>
      </c>
      <c r="H176" s="181" t="s">
        <v>22</v>
      </c>
      <c r="I176" s="183"/>
      <c r="L176" s="180"/>
      <c r="M176" s="184"/>
      <c r="T176" s="185"/>
      <c r="AT176" s="181" t="s">
        <v>150</v>
      </c>
      <c r="AU176" s="181" t="s">
        <v>89</v>
      </c>
      <c r="AV176" s="12" t="s">
        <v>24</v>
      </c>
      <c r="AW176" s="12" t="s">
        <v>42</v>
      </c>
      <c r="AX176" s="12" t="s">
        <v>79</v>
      </c>
      <c r="AY176" s="181" t="s">
        <v>138</v>
      </c>
    </row>
    <row r="177" spans="2:65" s="13" customFormat="1">
      <c r="B177" s="186"/>
      <c r="D177" s="177" t="s">
        <v>150</v>
      </c>
      <c r="E177" s="187" t="s">
        <v>22</v>
      </c>
      <c r="F177" s="188" t="s">
        <v>648</v>
      </c>
      <c r="H177" s="189">
        <v>6.3</v>
      </c>
      <c r="I177" s="190"/>
      <c r="L177" s="186"/>
      <c r="M177" s="191"/>
      <c r="T177" s="192"/>
      <c r="AT177" s="187" t="s">
        <v>150</v>
      </c>
      <c r="AU177" s="187" t="s">
        <v>89</v>
      </c>
      <c r="AV177" s="13" t="s">
        <v>89</v>
      </c>
      <c r="AW177" s="13" t="s">
        <v>42</v>
      </c>
      <c r="AX177" s="13" t="s">
        <v>79</v>
      </c>
      <c r="AY177" s="187" t="s">
        <v>138</v>
      </c>
    </row>
    <row r="178" spans="2:65" s="13" customFormat="1">
      <c r="B178" s="186"/>
      <c r="D178" s="177" t="s">
        <v>150</v>
      </c>
      <c r="E178" s="187" t="s">
        <v>22</v>
      </c>
      <c r="F178" s="188" t="s">
        <v>649</v>
      </c>
      <c r="H178" s="189">
        <v>13.9</v>
      </c>
      <c r="I178" s="190"/>
      <c r="L178" s="186"/>
      <c r="M178" s="191"/>
      <c r="T178" s="192"/>
      <c r="AT178" s="187" t="s">
        <v>150</v>
      </c>
      <c r="AU178" s="187" t="s">
        <v>89</v>
      </c>
      <c r="AV178" s="13" t="s">
        <v>89</v>
      </c>
      <c r="AW178" s="13" t="s">
        <v>42</v>
      </c>
      <c r="AX178" s="13" t="s">
        <v>79</v>
      </c>
      <c r="AY178" s="187" t="s">
        <v>138</v>
      </c>
    </row>
    <row r="179" spans="2:65" s="13" customFormat="1">
      <c r="B179" s="186"/>
      <c r="D179" s="177" t="s">
        <v>150</v>
      </c>
      <c r="E179" s="187" t="s">
        <v>22</v>
      </c>
      <c r="F179" s="188" t="s">
        <v>650</v>
      </c>
      <c r="H179" s="189">
        <v>12.6</v>
      </c>
      <c r="I179" s="190"/>
      <c r="L179" s="186"/>
      <c r="M179" s="191"/>
      <c r="T179" s="192"/>
      <c r="AT179" s="187" t="s">
        <v>150</v>
      </c>
      <c r="AU179" s="187" t="s">
        <v>89</v>
      </c>
      <c r="AV179" s="13" t="s">
        <v>89</v>
      </c>
      <c r="AW179" s="13" t="s">
        <v>42</v>
      </c>
      <c r="AX179" s="13" t="s">
        <v>79</v>
      </c>
      <c r="AY179" s="187" t="s">
        <v>138</v>
      </c>
    </row>
    <row r="180" spans="2:65" s="13" customFormat="1">
      <c r="B180" s="186"/>
      <c r="D180" s="177" t="s">
        <v>150</v>
      </c>
      <c r="E180" s="187" t="s">
        <v>22</v>
      </c>
      <c r="F180" s="188" t="s">
        <v>651</v>
      </c>
      <c r="H180" s="189">
        <v>2.2999999999999998</v>
      </c>
      <c r="I180" s="190"/>
      <c r="L180" s="186"/>
      <c r="M180" s="191"/>
      <c r="T180" s="192"/>
      <c r="AT180" s="187" t="s">
        <v>150</v>
      </c>
      <c r="AU180" s="187" t="s">
        <v>89</v>
      </c>
      <c r="AV180" s="13" t="s">
        <v>89</v>
      </c>
      <c r="AW180" s="13" t="s">
        <v>42</v>
      </c>
      <c r="AX180" s="13" t="s">
        <v>79</v>
      </c>
      <c r="AY180" s="187" t="s">
        <v>138</v>
      </c>
    </row>
    <row r="181" spans="2:65" s="14" customFormat="1">
      <c r="B181" s="193"/>
      <c r="D181" s="177" t="s">
        <v>150</v>
      </c>
      <c r="E181" s="194" t="s">
        <v>22</v>
      </c>
      <c r="F181" s="195" t="s">
        <v>161</v>
      </c>
      <c r="H181" s="196">
        <v>35.1</v>
      </c>
      <c r="I181" s="197"/>
      <c r="L181" s="193"/>
      <c r="M181" s="198"/>
      <c r="T181" s="199"/>
      <c r="AT181" s="194" t="s">
        <v>150</v>
      </c>
      <c r="AU181" s="194" t="s">
        <v>89</v>
      </c>
      <c r="AV181" s="14" t="s">
        <v>162</v>
      </c>
      <c r="AW181" s="14" t="s">
        <v>42</v>
      </c>
      <c r="AX181" s="14" t="s">
        <v>79</v>
      </c>
      <c r="AY181" s="194" t="s">
        <v>138</v>
      </c>
    </row>
    <row r="182" spans="2:65" s="15" customFormat="1">
      <c r="B182" s="200"/>
      <c r="D182" s="177" t="s">
        <v>150</v>
      </c>
      <c r="E182" s="201" t="s">
        <v>22</v>
      </c>
      <c r="F182" s="202" t="s">
        <v>163</v>
      </c>
      <c r="H182" s="203">
        <v>483</v>
      </c>
      <c r="I182" s="204"/>
      <c r="L182" s="200"/>
      <c r="M182" s="205"/>
      <c r="T182" s="206"/>
      <c r="AT182" s="201" t="s">
        <v>150</v>
      </c>
      <c r="AU182" s="201" t="s">
        <v>89</v>
      </c>
      <c r="AV182" s="15" t="s">
        <v>164</v>
      </c>
      <c r="AW182" s="15" t="s">
        <v>42</v>
      </c>
      <c r="AX182" s="15" t="s">
        <v>24</v>
      </c>
      <c r="AY182" s="201" t="s">
        <v>138</v>
      </c>
    </row>
    <row r="183" spans="2:65" s="1" customFormat="1" ht="25.5" customHeight="1">
      <c r="B183" s="40"/>
      <c r="C183" s="165" t="s">
        <v>227</v>
      </c>
      <c r="D183" s="165" t="s">
        <v>141</v>
      </c>
      <c r="E183" s="166" t="s">
        <v>720</v>
      </c>
      <c r="F183" s="167" t="s">
        <v>721</v>
      </c>
      <c r="G183" s="168" t="s">
        <v>314</v>
      </c>
      <c r="H183" s="169">
        <v>10.5</v>
      </c>
      <c r="I183" s="170">
        <v>150</v>
      </c>
      <c r="J183" s="171">
        <f>ROUND(I183*H183,2)</f>
        <v>1575</v>
      </c>
      <c r="K183" s="167" t="s">
        <v>145</v>
      </c>
      <c r="L183" s="40"/>
      <c r="M183" s="172" t="s">
        <v>22</v>
      </c>
      <c r="N183" s="173" t="s">
        <v>51</v>
      </c>
      <c r="P183" s="174">
        <f>O183*H183</f>
        <v>0</v>
      </c>
      <c r="Q183" s="174">
        <v>6.0000000000000002E-5</v>
      </c>
      <c r="R183" s="174">
        <f>Q183*H183</f>
        <v>6.3000000000000003E-4</v>
      </c>
      <c r="S183" s="174">
        <v>0</v>
      </c>
      <c r="T183" s="175">
        <f>S183*H183</f>
        <v>0</v>
      </c>
      <c r="AR183" s="24" t="s">
        <v>164</v>
      </c>
      <c r="AT183" s="24" t="s">
        <v>141</v>
      </c>
      <c r="AU183" s="24" t="s">
        <v>89</v>
      </c>
      <c r="AY183" s="24" t="s">
        <v>138</v>
      </c>
      <c r="BE183" s="176">
        <f>IF(N183="základní",J183,0)</f>
        <v>0</v>
      </c>
      <c r="BF183" s="176">
        <f>IF(N183="snížená",J183,0)</f>
        <v>1575</v>
      </c>
      <c r="BG183" s="176">
        <f>IF(N183="zákl. přenesená",J183,0)</f>
        <v>0</v>
      </c>
      <c r="BH183" s="176">
        <f>IF(N183="sníž. přenesená",J183,0)</f>
        <v>0</v>
      </c>
      <c r="BI183" s="176">
        <f>IF(N183="nulová",J183,0)</f>
        <v>0</v>
      </c>
      <c r="BJ183" s="24" t="s">
        <v>89</v>
      </c>
      <c r="BK183" s="176">
        <f>ROUND(I183*H183,2)</f>
        <v>1575</v>
      </c>
      <c r="BL183" s="24" t="s">
        <v>164</v>
      </c>
      <c r="BM183" s="24" t="s">
        <v>722</v>
      </c>
    </row>
    <row r="184" spans="2:65" s="1" customFormat="1" ht="47.5">
      <c r="B184" s="40"/>
      <c r="D184" s="177" t="s">
        <v>148</v>
      </c>
      <c r="F184" s="178" t="s">
        <v>723</v>
      </c>
      <c r="I184" s="106"/>
      <c r="L184" s="40"/>
      <c r="M184" s="179"/>
      <c r="T184" s="65"/>
      <c r="AT184" s="24" t="s">
        <v>148</v>
      </c>
      <c r="AU184" s="24" t="s">
        <v>89</v>
      </c>
    </row>
    <row r="185" spans="2:65" s="12" customFormat="1">
      <c r="B185" s="180"/>
      <c r="D185" s="177" t="s">
        <v>150</v>
      </c>
      <c r="E185" s="181" t="s">
        <v>22</v>
      </c>
      <c r="F185" s="182" t="s">
        <v>689</v>
      </c>
      <c r="H185" s="181" t="s">
        <v>22</v>
      </c>
      <c r="I185" s="183"/>
      <c r="L185" s="180"/>
      <c r="M185" s="184"/>
      <c r="T185" s="185"/>
      <c r="AT185" s="181" t="s">
        <v>150</v>
      </c>
      <c r="AU185" s="181" t="s">
        <v>89</v>
      </c>
      <c r="AV185" s="12" t="s">
        <v>24</v>
      </c>
      <c r="AW185" s="12" t="s">
        <v>42</v>
      </c>
      <c r="AX185" s="12" t="s">
        <v>79</v>
      </c>
      <c r="AY185" s="181" t="s">
        <v>138</v>
      </c>
    </row>
    <row r="186" spans="2:65" s="12" customFormat="1">
      <c r="B186" s="180"/>
      <c r="D186" s="177" t="s">
        <v>150</v>
      </c>
      <c r="E186" s="181" t="s">
        <v>22</v>
      </c>
      <c r="F186" s="182" t="s">
        <v>724</v>
      </c>
      <c r="H186" s="181" t="s">
        <v>22</v>
      </c>
      <c r="I186" s="183"/>
      <c r="L186" s="180"/>
      <c r="M186" s="184"/>
      <c r="T186" s="185"/>
      <c r="AT186" s="181" t="s">
        <v>150</v>
      </c>
      <c r="AU186" s="181" t="s">
        <v>89</v>
      </c>
      <c r="AV186" s="12" t="s">
        <v>24</v>
      </c>
      <c r="AW186" s="12" t="s">
        <v>42</v>
      </c>
      <c r="AX186" s="12" t="s">
        <v>79</v>
      </c>
      <c r="AY186" s="181" t="s">
        <v>138</v>
      </c>
    </row>
    <row r="187" spans="2:65" s="12" customFormat="1">
      <c r="B187" s="180"/>
      <c r="D187" s="177" t="s">
        <v>150</v>
      </c>
      <c r="E187" s="181" t="s">
        <v>22</v>
      </c>
      <c r="F187" s="182" t="s">
        <v>725</v>
      </c>
      <c r="H187" s="181" t="s">
        <v>22</v>
      </c>
      <c r="I187" s="183"/>
      <c r="L187" s="180"/>
      <c r="M187" s="184"/>
      <c r="T187" s="185"/>
      <c r="AT187" s="181" t="s">
        <v>150</v>
      </c>
      <c r="AU187" s="181" t="s">
        <v>89</v>
      </c>
      <c r="AV187" s="12" t="s">
        <v>24</v>
      </c>
      <c r="AW187" s="12" t="s">
        <v>42</v>
      </c>
      <c r="AX187" s="12" t="s">
        <v>79</v>
      </c>
      <c r="AY187" s="181" t="s">
        <v>138</v>
      </c>
    </row>
    <row r="188" spans="2:65" s="13" customFormat="1">
      <c r="B188" s="186"/>
      <c r="D188" s="177" t="s">
        <v>150</v>
      </c>
      <c r="E188" s="187" t="s">
        <v>22</v>
      </c>
      <c r="F188" s="188" t="s">
        <v>726</v>
      </c>
      <c r="H188" s="189">
        <v>10.5</v>
      </c>
      <c r="I188" s="190"/>
      <c r="L188" s="186"/>
      <c r="M188" s="191"/>
      <c r="T188" s="192"/>
      <c r="AT188" s="187" t="s">
        <v>150</v>
      </c>
      <c r="AU188" s="187" t="s">
        <v>89</v>
      </c>
      <c r="AV188" s="13" t="s">
        <v>89</v>
      </c>
      <c r="AW188" s="13" t="s">
        <v>42</v>
      </c>
      <c r="AX188" s="13" t="s">
        <v>79</v>
      </c>
      <c r="AY188" s="187" t="s">
        <v>138</v>
      </c>
    </row>
    <row r="189" spans="2:65" s="14" customFormat="1">
      <c r="B189" s="193"/>
      <c r="D189" s="177" t="s">
        <v>150</v>
      </c>
      <c r="E189" s="194" t="s">
        <v>22</v>
      </c>
      <c r="F189" s="195" t="s">
        <v>161</v>
      </c>
      <c r="H189" s="196">
        <v>10.5</v>
      </c>
      <c r="I189" s="197"/>
      <c r="L189" s="193"/>
      <c r="M189" s="198"/>
      <c r="T189" s="199"/>
      <c r="AT189" s="194" t="s">
        <v>150</v>
      </c>
      <c r="AU189" s="194" t="s">
        <v>89</v>
      </c>
      <c r="AV189" s="14" t="s">
        <v>162</v>
      </c>
      <c r="AW189" s="14" t="s">
        <v>42</v>
      </c>
      <c r="AX189" s="14" t="s">
        <v>24</v>
      </c>
      <c r="AY189" s="194" t="s">
        <v>138</v>
      </c>
    </row>
    <row r="190" spans="2:65" s="1" customFormat="1" ht="38.25" customHeight="1">
      <c r="B190" s="40"/>
      <c r="C190" s="207" t="s">
        <v>242</v>
      </c>
      <c r="D190" s="207" t="s">
        <v>165</v>
      </c>
      <c r="E190" s="208" t="s">
        <v>727</v>
      </c>
      <c r="F190" s="209" t="s">
        <v>728</v>
      </c>
      <c r="G190" s="210" t="s">
        <v>314</v>
      </c>
      <c r="H190" s="211">
        <v>11.55</v>
      </c>
      <c r="I190" s="212">
        <v>70</v>
      </c>
      <c r="J190" s="213">
        <f>ROUND(I190*H190,2)</f>
        <v>808.5</v>
      </c>
      <c r="K190" s="209" t="s">
        <v>145</v>
      </c>
      <c r="L190" s="214"/>
      <c r="M190" s="215" t="s">
        <v>22</v>
      </c>
      <c r="N190" s="216" t="s">
        <v>51</v>
      </c>
      <c r="P190" s="174">
        <f>O190*H190</f>
        <v>0</v>
      </c>
      <c r="Q190" s="174">
        <v>5.0000000000000001E-4</v>
      </c>
      <c r="R190" s="174">
        <f>Q190*H190</f>
        <v>5.7750000000000006E-3</v>
      </c>
      <c r="S190" s="174">
        <v>0</v>
      </c>
      <c r="T190" s="175">
        <f>S190*H190</f>
        <v>0</v>
      </c>
      <c r="AR190" s="24" t="s">
        <v>205</v>
      </c>
      <c r="AT190" s="24" t="s">
        <v>165</v>
      </c>
      <c r="AU190" s="24" t="s">
        <v>89</v>
      </c>
      <c r="AY190" s="24" t="s">
        <v>138</v>
      </c>
      <c r="BE190" s="176">
        <f>IF(N190="základní",J190,0)</f>
        <v>0</v>
      </c>
      <c r="BF190" s="176">
        <f>IF(N190="snížená",J190,0)</f>
        <v>808.5</v>
      </c>
      <c r="BG190" s="176">
        <f>IF(N190="zákl. přenesená",J190,0)</f>
        <v>0</v>
      </c>
      <c r="BH190" s="176">
        <f>IF(N190="sníž. přenesená",J190,0)</f>
        <v>0</v>
      </c>
      <c r="BI190" s="176">
        <f>IF(N190="nulová",J190,0)</f>
        <v>0</v>
      </c>
      <c r="BJ190" s="24" t="s">
        <v>89</v>
      </c>
      <c r="BK190" s="176">
        <f>ROUND(I190*H190,2)</f>
        <v>808.5</v>
      </c>
      <c r="BL190" s="24" t="s">
        <v>164</v>
      </c>
      <c r="BM190" s="24" t="s">
        <v>729</v>
      </c>
    </row>
    <row r="191" spans="2:65" s="13" customFormat="1">
      <c r="B191" s="186"/>
      <c r="D191" s="177" t="s">
        <v>150</v>
      </c>
      <c r="F191" s="188" t="s">
        <v>730</v>
      </c>
      <c r="H191" s="189">
        <v>11.55</v>
      </c>
      <c r="I191" s="190"/>
      <c r="L191" s="186"/>
      <c r="M191" s="191"/>
      <c r="T191" s="192"/>
      <c r="AT191" s="187" t="s">
        <v>150</v>
      </c>
      <c r="AU191" s="187" t="s">
        <v>89</v>
      </c>
      <c r="AV191" s="13" t="s">
        <v>89</v>
      </c>
      <c r="AW191" s="13" t="s">
        <v>6</v>
      </c>
      <c r="AX191" s="13" t="s">
        <v>24</v>
      </c>
      <c r="AY191" s="187" t="s">
        <v>138</v>
      </c>
    </row>
    <row r="192" spans="2:65" s="1" customFormat="1" ht="25.5" customHeight="1">
      <c r="B192" s="40"/>
      <c r="C192" s="165" t="s">
        <v>247</v>
      </c>
      <c r="D192" s="165" t="s">
        <v>141</v>
      </c>
      <c r="E192" s="166" t="s">
        <v>731</v>
      </c>
      <c r="F192" s="167" t="s">
        <v>732</v>
      </c>
      <c r="G192" s="168" t="s">
        <v>314</v>
      </c>
      <c r="H192" s="169">
        <v>267.51</v>
      </c>
      <c r="I192" s="170">
        <v>43</v>
      </c>
      <c r="J192" s="171">
        <f>ROUND(I192*H192,2)</f>
        <v>11502.93</v>
      </c>
      <c r="K192" s="167" t="s">
        <v>145</v>
      </c>
      <c r="L192" s="40"/>
      <c r="M192" s="172" t="s">
        <v>22</v>
      </c>
      <c r="N192" s="173" t="s">
        <v>51</v>
      </c>
      <c r="P192" s="174">
        <f>O192*H192</f>
        <v>0</v>
      </c>
      <c r="Q192" s="174">
        <v>2.5000000000000001E-4</v>
      </c>
      <c r="R192" s="174">
        <f>Q192*H192</f>
        <v>6.6877499999999993E-2</v>
      </c>
      <c r="S192" s="174">
        <v>0</v>
      </c>
      <c r="T192" s="175">
        <f>S192*H192</f>
        <v>0</v>
      </c>
      <c r="AR192" s="24" t="s">
        <v>164</v>
      </c>
      <c r="AT192" s="24" t="s">
        <v>141</v>
      </c>
      <c r="AU192" s="24" t="s">
        <v>89</v>
      </c>
      <c r="AY192" s="24" t="s">
        <v>138</v>
      </c>
      <c r="BE192" s="176">
        <f>IF(N192="základní",J192,0)</f>
        <v>0</v>
      </c>
      <c r="BF192" s="176">
        <f>IF(N192="snížená",J192,0)</f>
        <v>11502.93</v>
      </c>
      <c r="BG192" s="176">
        <f>IF(N192="zákl. přenesená",J192,0)</f>
        <v>0</v>
      </c>
      <c r="BH192" s="176">
        <f>IF(N192="sníž. přenesená",J192,0)</f>
        <v>0</v>
      </c>
      <c r="BI192" s="176">
        <f>IF(N192="nulová",J192,0)</f>
        <v>0</v>
      </c>
      <c r="BJ192" s="24" t="s">
        <v>89</v>
      </c>
      <c r="BK192" s="176">
        <f>ROUND(I192*H192,2)</f>
        <v>11502.93</v>
      </c>
      <c r="BL192" s="24" t="s">
        <v>164</v>
      </c>
      <c r="BM192" s="24" t="s">
        <v>733</v>
      </c>
    </row>
    <row r="193" spans="2:65" s="1" customFormat="1" ht="47.5">
      <c r="B193" s="40"/>
      <c r="D193" s="177" t="s">
        <v>148</v>
      </c>
      <c r="F193" s="178" t="s">
        <v>723</v>
      </c>
      <c r="I193" s="106"/>
      <c r="L193" s="40"/>
      <c r="M193" s="179"/>
      <c r="T193" s="65"/>
      <c r="AT193" s="24" t="s">
        <v>148</v>
      </c>
      <c r="AU193" s="24" t="s">
        <v>89</v>
      </c>
    </row>
    <row r="194" spans="2:65" s="12" customFormat="1">
      <c r="B194" s="180"/>
      <c r="D194" s="177" t="s">
        <v>150</v>
      </c>
      <c r="E194" s="181" t="s">
        <v>22</v>
      </c>
      <c r="F194" s="182" t="s">
        <v>689</v>
      </c>
      <c r="H194" s="181" t="s">
        <v>22</v>
      </c>
      <c r="I194" s="183"/>
      <c r="L194" s="180"/>
      <c r="M194" s="184"/>
      <c r="T194" s="185"/>
      <c r="AT194" s="181" t="s">
        <v>150</v>
      </c>
      <c r="AU194" s="181" t="s">
        <v>89</v>
      </c>
      <c r="AV194" s="12" t="s">
        <v>24</v>
      </c>
      <c r="AW194" s="12" t="s">
        <v>42</v>
      </c>
      <c r="AX194" s="12" t="s">
        <v>79</v>
      </c>
      <c r="AY194" s="181" t="s">
        <v>138</v>
      </c>
    </row>
    <row r="195" spans="2:65" s="13" customFormat="1">
      <c r="B195" s="186"/>
      <c r="D195" s="177" t="s">
        <v>150</v>
      </c>
      <c r="E195" s="187" t="s">
        <v>22</v>
      </c>
      <c r="F195" s="188" t="s">
        <v>734</v>
      </c>
      <c r="H195" s="189">
        <v>119.14</v>
      </c>
      <c r="I195" s="190"/>
      <c r="L195" s="186"/>
      <c r="M195" s="191"/>
      <c r="T195" s="192"/>
      <c r="AT195" s="187" t="s">
        <v>150</v>
      </c>
      <c r="AU195" s="187" t="s">
        <v>89</v>
      </c>
      <c r="AV195" s="13" t="s">
        <v>89</v>
      </c>
      <c r="AW195" s="13" t="s">
        <v>42</v>
      </c>
      <c r="AX195" s="13" t="s">
        <v>79</v>
      </c>
      <c r="AY195" s="187" t="s">
        <v>138</v>
      </c>
    </row>
    <row r="196" spans="2:65" s="13" customFormat="1">
      <c r="B196" s="186"/>
      <c r="D196" s="177" t="s">
        <v>150</v>
      </c>
      <c r="E196" s="187" t="s">
        <v>22</v>
      </c>
      <c r="F196" s="188" t="s">
        <v>735</v>
      </c>
      <c r="H196" s="189">
        <v>87.9</v>
      </c>
      <c r="I196" s="190"/>
      <c r="L196" s="186"/>
      <c r="M196" s="191"/>
      <c r="T196" s="192"/>
      <c r="AT196" s="187" t="s">
        <v>150</v>
      </c>
      <c r="AU196" s="187" t="s">
        <v>89</v>
      </c>
      <c r="AV196" s="13" t="s">
        <v>89</v>
      </c>
      <c r="AW196" s="13" t="s">
        <v>42</v>
      </c>
      <c r="AX196" s="13" t="s">
        <v>79</v>
      </c>
      <c r="AY196" s="187" t="s">
        <v>138</v>
      </c>
    </row>
    <row r="197" spans="2:65" s="13" customFormat="1">
      <c r="B197" s="186"/>
      <c r="D197" s="177" t="s">
        <v>150</v>
      </c>
      <c r="E197" s="187" t="s">
        <v>22</v>
      </c>
      <c r="F197" s="188" t="s">
        <v>736</v>
      </c>
      <c r="H197" s="189">
        <v>29.23</v>
      </c>
      <c r="I197" s="190"/>
      <c r="L197" s="186"/>
      <c r="M197" s="191"/>
      <c r="T197" s="192"/>
      <c r="AT197" s="187" t="s">
        <v>150</v>
      </c>
      <c r="AU197" s="187" t="s">
        <v>89</v>
      </c>
      <c r="AV197" s="13" t="s">
        <v>89</v>
      </c>
      <c r="AW197" s="13" t="s">
        <v>42</v>
      </c>
      <c r="AX197" s="13" t="s">
        <v>79</v>
      </c>
      <c r="AY197" s="187" t="s">
        <v>138</v>
      </c>
    </row>
    <row r="198" spans="2:65" s="13" customFormat="1">
      <c r="B198" s="186"/>
      <c r="D198" s="177" t="s">
        <v>150</v>
      </c>
      <c r="E198" s="187" t="s">
        <v>22</v>
      </c>
      <c r="F198" s="188" t="s">
        <v>737</v>
      </c>
      <c r="H198" s="189">
        <v>31.24</v>
      </c>
      <c r="I198" s="190"/>
      <c r="L198" s="186"/>
      <c r="M198" s="191"/>
      <c r="T198" s="192"/>
      <c r="AT198" s="187" t="s">
        <v>150</v>
      </c>
      <c r="AU198" s="187" t="s">
        <v>89</v>
      </c>
      <c r="AV198" s="13" t="s">
        <v>89</v>
      </c>
      <c r="AW198" s="13" t="s">
        <v>42</v>
      </c>
      <c r="AX198" s="13" t="s">
        <v>79</v>
      </c>
      <c r="AY198" s="187" t="s">
        <v>138</v>
      </c>
    </row>
    <row r="199" spans="2:65" s="14" customFormat="1">
      <c r="B199" s="193"/>
      <c r="D199" s="177" t="s">
        <v>150</v>
      </c>
      <c r="E199" s="194" t="s">
        <v>22</v>
      </c>
      <c r="F199" s="195" t="s">
        <v>161</v>
      </c>
      <c r="H199" s="196">
        <v>267.51</v>
      </c>
      <c r="I199" s="197"/>
      <c r="L199" s="193"/>
      <c r="M199" s="198"/>
      <c r="T199" s="199"/>
      <c r="AT199" s="194" t="s">
        <v>150</v>
      </c>
      <c r="AU199" s="194" t="s">
        <v>89</v>
      </c>
      <c r="AV199" s="14" t="s">
        <v>162</v>
      </c>
      <c r="AW199" s="14" t="s">
        <v>42</v>
      </c>
      <c r="AX199" s="14" t="s">
        <v>24</v>
      </c>
      <c r="AY199" s="194" t="s">
        <v>138</v>
      </c>
    </row>
    <row r="200" spans="2:65" s="1" customFormat="1" ht="38.25" customHeight="1">
      <c r="B200" s="40"/>
      <c r="C200" s="207" t="s">
        <v>10</v>
      </c>
      <c r="D200" s="207" t="s">
        <v>165</v>
      </c>
      <c r="E200" s="208" t="s">
        <v>738</v>
      </c>
      <c r="F200" s="209" t="s">
        <v>739</v>
      </c>
      <c r="G200" s="210" t="s">
        <v>314</v>
      </c>
      <c r="H200" s="211">
        <v>125.09699999999999</v>
      </c>
      <c r="I200" s="212">
        <v>24</v>
      </c>
      <c r="J200" s="213">
        <f>ROUND(I200*H200,2)</f>
        <v>3002.33</v>
      </c>
      <c r="K200" s="209" t="s">
        <v>145</v>
      </c>
      <c r="L200" s="214"/>
      <c r="M200" s="215" t="s">
        <v>22</v>
      </c>
      <c r="N200" s="216" t="s">
        <v>51</v>
      </c>
      <c r="P200" s="174">
        <f>O200*H200</f>
        <v>0</v>
      </c>
      <c r="Q200" s="174">
        <v>3.0000000000000001E-5</v>
      </c>
      <c r="R200" s="174">
        <f>Q200*H200</f>
        <v>3.7529099999999999E-3</v>
      </c>
      <c r="S200" s="174">
        <v>0</v>
      </c>
      <c r="T200" s="175">
        <f>S200*H200</f>
        <v>0</v>
      </c>
      <c r="AR200" s="24" t="s">
        <v>205</v>
      </c>
      <c r="AT200" s="24" t="s">
        <v>165</v>
      </c>
      <c r="AU200" s="24" t="s">
        <v>89</v>
      </c>
      <c r="AY200" s="24" t="s">
        <v>138</v>
      </c>
      <c r="BE200" s="176">
        <f>IF(N200="základní",J200,0)</f>
        <v>0</v>
      </c>
      <c r="BF200" s="176">
        <f>IF(N200="snížená",J200,0)</f>
        <v>3002.33</v>
      </c>
      <c r="BG200" s="176">
        <f>IF(N200="zákl. přenesená",J200,0)</f>
        <v>0</v>
      </c>
      <c r="BH200" s="176">
        <f>IF(N200="sníž. přenesená",J200,0)</f>
        <v>0</v>
      </c>
      <c r="BI200" s="176">
        <f>IF(N200="nulová",J200,0)</f>
        <v>0</v>
      </c>
      <c r="BJ200" s="24" t="s">
        <v>89</v>
      </c>
      <c r="BK200" s="176">
        <f>ROUND(I200*H200,2)</f>
        <v>3002.33</v>
      </c>
      <c r="BL200" s="24" t="s">
        <v>164</v>
      </c>
      <c r="BM200" s="24" t="s">
        <v>740</v>
      </c>
    </row>
    <row r="201" spans="2:65" s="1" customFormat="1" ht="19">
      <c r="B201" s="40"/>
      <c r="D201" s="177" t="s">
        <v>170</v>
      </c>
      <c r="F201" s="178" t="s">
        <v>741</v>
      </c>
      <c r="I201" s="106"/>
      <c r="L201" s="40"/>
      <c r="M201" s="179"/>
      <c r="T201" s="65"/>
      <c r="AT201" s="24" t="s">
        <v>170</v>
      </c>
      <c r="AU201" s="24" t="s">
        <v>89</v>
      </c>
    </row>
    <row r="202" spans="2:65" s="12" customFormat="1">
      <c r="B202" s="180"/>
      <c r="D202" s="177" t="s">
        <v>150</v>
      </c>
      <c r="E202" s="181" t="s">
        <v>22</v>
      </c>
      <c r="F202" s="182" t="s">
        <v>689</v>
      </c>
      <c r="H202" s="181" t="s">
        <v>22</v>
      </c>
      <c r="I202" s="183"/>
      <c r="L202" s="180"/>
      <c r="M202" s="184"/>
      <c r="T202" s="185"/>
      <c r="AT202" s="181" t="s">
        <v>150</v>
      </c>
      <c r="AU202" s="181" t="s">
        <v>89</v>
      </c>
      <c r="AV202" s="12" t="s">
        <v>24</v>
      </c>
      <c r="AW202" s="12" t="s">
        <v>42</v>
      </c>
      <c r="AX202" s="12" t="s">
        <v>79</v>
      </c>
      <c r="AY202" s="181" t="s">
        <v>138</v>
      </c>
    </row>
    <row r="203" spans="2:65" s="12" customFormat="1">
      <c r="B203" s="180"/>
      <c r="D203" s="177" t="s">
        <v>150</v>
      </c>
      <c r="E203" s="181" t="s">
        <v>22</v>
      </c>
      <c r="F203" s="182" t="s">
        <v>690</v>
      </c>
      <c r="H203" s="181" t="s">
        <v>22</v>
      </c>
      <c r="I203" s="183"/>
      <c r="L203" s="180"/>
      <c r="M203" s="184"/>
      <c r="T203" s="185"/>
      <c r="AT203" s="181" t="s">
        <v>150</v>
      </c>
      <c r="AU203" s="181" t="s">
        <v>89</v>
      </c>
      <c r="AV203" s="12" t="s">
        <v>24</v>
      </c>
      <c r="AW203" s="12" t="s">
        <v>42</v>
      </c>
      <c r="AX203" s="12" t="s">
        <v>79</v>
      </c>
      <c r="AY203" s="181" t="s">
        <v>138</v>
      </c>
    </row>
    <row r="204" spans="2:65" s="12" customFormat="1">
      <c r="B204" s="180"/>
      <c r="D204" s="177" t="s">
        <v>150</v>
      </c>
      <c r="E204" s="181" t="s">
        <v>22</v>
      </c>
      <c r="F204" s="182" t="s">
        <v>691</v>
      </c>
      <c r="H204" s="181" t="s">
        <v>22</v>
      </c>
      <c r="I204" s="183"/>
      <c r="L204" s="180"/>
      <c r="M204" s="184"/>
      <c r="T204" s="185"/>
      <c r="AT204" s="181" t="s">
        <v>150</v>
      </c>
      <c r="AU204" s="181" t="s">
        <v>89</v>
      </c>
      <c r="AV204" s="12" t="s">
        <v>24</v>
      </c>
      <c r="AW204" s="12" t="s">
        <v>42</v>
      </c>
      <c r="AX204" s="12" t="s">
        <v>79</v>
      </c>
      <c r="AY204" s="181" t="s">
        <v>138</v>
      </c>
    </row>
    <row r="205" spans="2:65" s="13" customFormat="1">
      <c r="B205" s="186"/>
      <c r="D205" s="177" t="s">
        <v>150</v>
      </c>
      <c r="E205" s="187" t="s">
        <v>22</v>
      </c>
      <c r="F205" s="188" t="s">
        <v>742</v>
      </c>
      <c r="H205" s="189">
        <v>7.03</v>
      </c>
      <c r="I205" s="190"/>
      <c r="L205" s="186"/>
      <c r="M205" s="191"/>
      <c r="T205" s="192"/>
      <c r="AT205" s="187" t="s">
        <v>150</v>
      </c>
      <c r="AU205" s="187" t="s">
        <v>89</v>
      </c>
      <c r="AV205" s="13" t="s">
        <v>89</v>
      </c>
      <c r="AW205" s="13" t="s">
        <v>42</v>
      </c>
      <c r="AX205" s="13" t="s">
        <v>79</v>
      </c>
      <c r="AY205" s="187" t="s">
        <v>138</v>
      </c>
    </row>
    <row r="206" spans="2:65" s="13" customFormat="1">
      <c r="B206" s="186"/>
      <c r="D206" s="177" t="s">
        <v>150</v>
      </c>
      <c r="E206" s="187" t="s">
        <v>22</v>
      </c>
      <c r="F206" s="188" t="s">
        <v>743</v>
      </c>
      <c r="H206" s="189">
        <v>19.48</v>
      </c>
      <c r="I206" s="190"/>
      <c r="L206" s="186"/>
      <c r="M206" s="191"/>
      <c r="T206" s="192"/>
      <c r="AT206" s="187" t="s">
        <v>150</v>
      </c>
      <c r="AU206" s="187" t="s">
        <v>89</v>
      </c>
      <c r="AV206" s="13" t="s">
        <v>89</v>
      </c>
      <c r="AW206" s="13" t="s">
        <v>42</v>
      </c>
      <c r="AX206" s="13" t="s">
        <v>79</v>
      </c>
      <c r="AY206" s="187" t="s">
        <v>138</v>
      </c>
    </row>
    <row r="207" spans="2:65" s="13" customFormat="1">
      <c r="B207" s="186"/>
      <c r="D207" s="177" t="s">
        <v>150</v>
      </c>
      <c r="E207" s="187" t="s">
        <v>22</v>
      </c>
      <c r="F207" s="188" t="s">
        <v>744</v>
      </c>
      <c r="H207" s="189">
        <v>19.48</v>
      </c>
      <c r="I207" s="190"/>
      <c r="L207" s="186"/>
      <c r="M207" s="191"/>
      <c r="T207" s="192"/>
      <c r="AT207" s="187" t="s">
        <v>150</v>
      </c>
      <c r="AU207" s="187" t="s">
        <v>89</v>
      </c>
      <c r="AV207" s="13" t="s">
        <v>89</v>
      </c>
      <c r="AW207" s="13" t="s">
        <v>42</v>
      </c>
      <c r="AX207" s="13" t="s">
        <v>79</v>
      </c>
      <c r="AY207" s="187" t="s">
        <v>138</v>
      </c>
    </row>
    <row r="208" spans="2:65" s="13" customFormat="1">
      <c r="B208" s="186"/>
      <c r="D208" s="177" t="s">
        <v>150</v>
      </c>
      <c r="E208" s="187" t="s">
        <v>22</v>
      </c>
      <c r="F208" s="188" t="s">
        <v>745</v>
      </c>
      <c r="H208" s="189">
        <v>13.47</v>
      </c>
      <c r="I208" s="190"/>
      <c r="L208" s="186"/>
      <c r="M208" s="191"/>
      <c r="T208" s="192"/>
      <c r="AT208" s="187" t="s">
        <v>150</v>
      </c>
      <c r="AU208" s="187" t="s">
        <v>89</v>
      </c>
      <c r="AV208" s="13" t="s">
        <v>89</v>
      </c>
      <c r="AW208" s="13" t="s">
        <v>42</v>
      </c>
      <c r="AX208" s="13" t="s">
        <v>79</v>
      </c>
      <c r="AY208" s="187" t="s">
        <v>138</v>
      </c>
    </row>
    <row r="209" spans="2:65" s="13" customFormat="1">
      <c r="B209" s="186"/>
      <c r="D209" s="177" t="s">
        <v>150</v>
      </c>
      <c r="E209" s="187" t="s">
        <v>22</v>
      </c>
      <c r="F209" s="188" t="s">
        <v>746</v>
      </c>
      <c r="H209" s="189">
        <v>14.8</v>
      </c>
      <c r="I209" s="190"/>
      <c r="L209" s="186"/>
      <c r="M209" s="191"/>
      <c r="T209" s="192"/>
      <c r="AT209" s="187" t="s">
        <v>150</v>
      </c>
      <c r="AU209" s="187" t="s">
        <v>89</v>
      </c>
      <c r="AV209" s="13" t="s">
        <v>89</v>
      </c>
      <c r="AW209" s="13" t="s">
        <v>42</v>
      </c>
      <c r="AX209" s="13" t="s">
        <v>79</v>
      </c>
      <c r="AY209" s="187" t="s">
        <v>138</v>
      </c>
    </row>
    <row r="210" spans="2:65" s="13" customFormat="1">
      <c r="B210" s="186"/>
      <c r="D210" s="177" t="s">
        <v>150</v>
      </c>
      <c r="E210" s="187" t="s">
        <v>22</v>
      </c>
      <c r="F210" s="188" t="s">
        <v>747</v>
      </c>
      <c r="H210" s="189">
        <v>14.8</v>
      </c>
      <c r="I210" s="190"/>
      <c r="L210" s="186"/>
      <c r="M210" s="191"/>
      <c r="T210" s="192"/>
      <c r="AT210" s="187" t="s">
        <v>150</v>
      </c>
      <c r="AU210" s="187" t="s">
        <v>89</v>
      </c>
      <c r="AV210" s="13" t="s">
        <v>89</v>
      </c>
      <c r="AW210" s="13" t="s">
        <v>42</v>
      </c>
      <c r="AX210" s="13" t="s">
        <v>79</v>
      </c>
      <c r="AY210" s="187" t="s">
        <v>138</v>
      </c>
    </row>
    <row r="211" spans="2:65" s="13" customFormat="1">
      <c r="B211" s="186"/>
      <c r="D211" s="177" t="s">
        <v>150</v>
      </c>
      <c r="E211" s="187" t="s">
        <v>22</v>
      </c>
      <c r="F211" s="188" t="s">
        <v>748</v>
      </c>
      <c r="H211" s="189">
        <v>13.5</v>
      </c>
      <c r="I211" s="190"/>
      <c r="L211" s="186"/>
      <c r="M211" s="191"/>
      <c r="T211" s="192"/>
      <c r="AT211" s="187" t="s">
        <v>150</v>
      </c>
      <c r="AU211" s="187" t="s">
        <v>89</v>
      </c>
      <c r="AV211" s="13" t="s">
        <v>89</v>
      </c>
      <c r="AW211" s="13" t="s">
        <v>42</v>
      </c>
      <c r="AX211" s="13" t="s">
        <v>79</v>
      </c>
      <c r="AY211" s="187" t="s">
        <v>138</v>
      </c>
    </row>
    <row r="212" spans="2:65" s="13" customFormat="1">
      <c r="B212" s="186"/>
      <c r="D212" s="177" t="s">
        <v>150</v>
      </c>
      <c r="E212" s="187" t="s">
        <v>22</v>
      </c>
      <c r="F212" s="188" t="s">
        <v>749</v>
      </c>
      <c r="H212" s="189">
        <v>7.48</v>
      </c>
      <c r="I212" s="190"/>
      <c r="L212" s="186"/>
      <c r="M212" s="191"/>
      <c r="T212" s="192"/>
      <c r="AT212" s="187" t="s">
        <v>150</v>
      </c>
      <c r="AU212" s="187" t="s">
        <v>89</v>
      </c>
      <c r="AV212" s="13" t="s">
        <v>89</v>
      </c>
      <c r="AW212" s="13" t="s">
        <v>42</v>
      </c>
      <c r="AX212" s="13" t="s">
        <v>79</v>
      </c>
      <c r="AY212" s="187" t="s">
        <v>138</v>
      </c>
    </row>
    <row r="213" spans="2:65" s="13" customFormat="1">
      <c r="B213" s="186"/>
      <c r="D213" s="177" t="s">
        <v>150</v>
      </c>
      <c r="E213" s="187" t="s">
        <v>22</v>
      </c>
      <c r="F213" s="188" t="s">
        <v>750</v>
      </c>
      <c r="H213" s="189">
        <v>4.3600000000000003</v>
      </c>
      <c r="I213" s="190"/>
      <c r="L213" s="186"/>
      <c r="M213" s="191"/>
      <c r="T213" s="192"/>
      <c r="AT213" s="187" t="s">
        <v>150</v>
      </c>
      <c r="AU213" s="187" t="s">
        <v>89</v>
      </c>
      <c r="AV213" s="13" t="s">
        <v>89</v>
      </c>
      <c r="AW213" s="13" t="s">
        <v>42</v>
      </c>
      <c r="AX213" s="13" t="s">
        <v>79</v>
      </c>
      <c r="AY213" s="187" t="s">
        <v>138</v>
      </c>
    </row>
    <row r="214" spans="2:65" s="13" customFormat="1">
      <c r="B214" s="186"/>
      <c r="D214" s="177" t="s">
        <v>150</v>
      </c>
      <c r="E214" s="187" t="s">
        <v>22</v>
      </c>
      <c r="F214" s="188" t="s">
        <v>751</v>
      </c>
      <c r="H214" s="189">
        <v>4.74</v>
      </c>
      <c r="I214" s="190"/>
      <c r="L214" s="186"/>
      <c r="M214" s="191"/>
      <c r="T214" s="192"/>
      <c r="AT214" s="187" t="s">
        <v>150</v>
      </c>
      <c r="AU214" s="187" t="s">
        <v>89</v>
      </c>
      <c r="AV214" s="13" t="s">
        <v>89</v>
      </c>
      <c r="AW214" s="13" t="s">
        <v>42</v>
      </c>
      <c r="AX214" s="13" t="s">
        <v>79</v>
      </c>
      <c r="AY214" s="187" t="s">
        <v>138</v>
      </c>
    </row>
    <row r="215" spans="2:65" s="14" customFormat="1">
      <c r="B215" s="193"/>
      <c r="D215" s="177" t="s">
        <v>150</v>
      </c>
      <c r="E215" s="194" t="s">
        <v>22</v>
      </c>
      <c r="F215" s="195" t="s">
        <v>161</v>
      </c>
      <c r="H215" s="196">
        <v>119.14</v>
      </c>
      <c r="I215" s="197"/>
      <c r="L215" s="193"/>
      <c r="M215" s="198"/>
      <c r="T215" s="199"/>
      <c r="AT215" s="194" t="s">
        <v>150</v>
      </c>
      <c r="AU215" s="194" t="s">
        <v>89</v>
      </c>
      <c r="AV215" s="14" t="s">
        <v>162</v>
      </c>
      <c r="AW215" s="14" t="s">
        <v>42</v>
      </c>
      <c r="AX215" s="14" t="s">
        <v>79</v>
      </c>
      <c r="AY215" s="194" t="s">
        <v>138</v>
      </c>
    </row>
    <row r="216" spans="2:65" s="15" customFormat="1">
      <c r="B216" s="200"/>
      <c r="D216" s="177" t="s">
        <v>150</v>
      </c>
      <c r="E216" s="201" t="s">
        <v>22</v>
      </c>
      <c r="F216" s="202" t="s">
        <v>163</v>
      </c>
      <c r="H216" s="203">
        <v>119.14</v>
      </c>
      <c r="I216" s="204"/>
      <c r="L216" s="200"/>
      <c r="M216" s="205"/>
      <c r="T216" s="206"/>
      <c r="AT216" s="201" t="s">
        <v>150</v>
      </c>
      <c r="AU216" s="201" t="s">
        <v>89</v>
      </c>
      <c r="AV216" s="15" t="s">
        <v>164</v>
      </c>
      <c r="AW216" s="15" t="s">
        <v>42</v>
      </c>
      <c r="AX216" s="15" t="s">
        <v>24</v>
      </c>
      <c r="AY216" s="201" t="s">
        <v>138</v>
      </c>
    </row>
    <row r="217" spans="2:65" s="13" customFormat="1">
      <c r="B217" s="186"/>
      <c r="D217" s="177" t="s">
        <v>150</v>
      </c>
      <c r="F217" s="188" t="s">
        <v>752</v>
      </c>
      <c r="H217" s="189">
        <v>125.09699999999999</v>
      </c>
      <c r="I217" s="190"/>
      <c r="L217" s="186"/>
      <c r="M217" s="191"/>
      <c r="T217" s="192"/>
      <c r="AT217" s="187" t="s">
        <v>150</v>
      </c>
      <c r="AU217" s="187" t="s">
        <v>89</v>
      </c>
      <c r="AV217" s="13" t="s">
        <v>89</v>
      </c>
      <c r="AW217" s="13" t="s">
        <v>6</v>
      </c>
      <c r="AX217" s="13" t="s">
        <v>24</v>
      </c>
      <c r="AY217" s="187" t="s">
        <v>138</v>
      </c>
    </row>
    <row r="218" spans="2:65" s="1" customFormat="1" ht="25.5" customHeight="1">
      <c r="B218" s="40"/>
      <c r="C218" s="207" t="s">
        <v>146</v>
      </c>
      <c r="D218" s="207" t="s">
        <v>165</v>
      </c>
      <c r="E218" s="208" t="s">
        <v>753</v>
      </c>
      <c r="F218" s="209" t="s">
        <v>754</v>
      </c>
      <c r="G218" s="210" t="s">
        <v>314</v>
      </c>
      <c r="H218" s="211">
        <v>92.295000000000002</v>
      </c>
      <c r="I218" s="212">
        <v>19</v>
      </c>
      <c r="J218" s="213">
        <f>ROUND(I218*H218,2)</f>
        <v>1753.61</v>
      </c>
      <c r="K218" s="209" t="s">
        <v>145</v>
      </c>
      <c r="L218" s="214"/>
      <c r="M218" s="215" t="s">
        <v>22</v>
      </c>
      <c r="N218" s="216" t="s">
        <v>51</v>
      </c>
      <c r="P218" s="174">
        <f>O218*H218</f>
        <v>0</v>
      </c>
      <c r="Q218" s="174">
        <v>3.0000000000000001E-5</v>
      </c>
      <c r="R218" s="174">
        <f>Q218*H218</f>
        <v>2.7688500000000002E-3</v>
      </c>
      <c r="S218" s="174">
        <v>0</v>
      </c>
      <c r="T218" s="175">
        <f>S218*H218</f>
        <v>0</v>
      </c>
      <c r="AR218" s="24" t="s">
        <v>205</v>
      </c>
      <c r="AT218" s="24" t="s">
        <v>165</v>
      </c>
      <c r="AU218" s="24" t="s">
        <v>89</v>
      </c>
      <c r="AY218" s="24" t="s">
        <v>138</v>
      </c>
      <c r="BE218" s="176">
        <f>IF(N218="základní",J218,0)</f>
        <v>0</v>
      </c>
      <c r="BF218" s="176">
        <f>IF(N218="snížená",J218,0)</f>
        <v>1753.61</v>
      </c>
      <c r="BG218" s="176">
        <f>IF(N218="zákl. přenesená",J218,0)</f>
        <v>0</v>
      </c>
      <c r="BH218" s="176">
        <f>IF(N218="sníž. přenesená",J218,0)</f>
        <v>0</v>
      </c>
      <c r="BI218" s="176">
        <f>IF(N218="nulová",J218,0)</f>
        <v>0</v>
      </c>
      <c r="BJ218" s="24" t="s">
        <v>89</v>
      </c>
      <c r="BK218" s="176">
        <f>ROUND(I218*H218,2)</f>
        <v>1753.61</v>
      </c>
      <c r="BL218" s="24" t="s">
        <v>164</v>
      </c>
      <c r="BM218" s="24" t="s">
        <v>755</v>
      </c>
    </row>
    <row r="219" spans="2:65" s="12" customFormat="1">
      <c r="B219" s="180"/>
      <c r="D219" s="177" t="s">
        <v>150</v>
      </c>
      <c r="E219" s="181" t="s">
        <v>22</v>
      </c>
      <c r="F219" s="182" t="s">
        <v>689</v>
      </c>
      <c r="H219" s="181" t="s">
        <v>22</v>
      </c>
      <c r="I219" s="183"/>
      <c r="L219" s="180"/>
      <c r="M219" s="184"/>
      <c r="T219" s="185"/>
      <c r="AT219" s="181" t="s">
        <v>150</v>
      </c>
      <c r="AU219" s="181" t="s">
        <v>89</v>
      </c>
      <c r="AV219" s="12" t="s">
        <v>24</v>
      </c>
      <c r="AW219" s="12" t="s">
        <v>42</v>
      </c>
      <c r="AX219" s="12" t="s">
        <v>79</v>
      </c>
      <c r="AY219" s="181" t="s">
        <v>138</v>
      </c>
    </row>
    <row r="220" spans="2:65" s="12" customFormat="1">
      <c r="B220" s="180"/>
      <c r="D220" s="177" t="s">
        <v>150</v>
      </c>
      <c r="E220" s="181" t="s">
        <v>22</v>
      </c>
      <c r="F220" s="182" t="s">
        <v>690</v>
      </c>
      <c r="H220" s="181" t="s">
        <v>22</v>
      </c>
      <c r="I220" s="183"/>
      <c r="L220" s="180"/>
      <c r="M220" s="184"/>
      <c r="T220" s="185"/>
      <c r="AT220" s="181" t="s">
        <v>150</v>
      </c>
      <c r="AU220" s="181" t="s">
        <v>89</v>
      </c>
      <c r="AV220" s="12" t="s">
        <v>24</v>
      </c>
      <c r="AW220" s="12" t="s">
        <v>42</v>
      </c>
      <c r="AX220" s="12" t="s">
        <v>79</v>
      </c>
      <c r="AY220" s="181" t="s">
        <v>138</v>
      </c>
    </row>
    <row r="221" spans="2:65" s="12" customFormat="1">
      <c r="B221" s="180"/>
      <c r="D221" s="177" t="s">
        <v>150</v>
      </c>
      <c r="E221" s="181" t="s">
        <v>22</v>
      </c>
      <c r="F221" s="182" t="s">
        <v>756</v>
      </c>
      <c r="H221" s="181" t="s">
        <v>22</v>
      </c>
      <c r="I221" s="183"/>
      <c r="L221" s="180"/>
      <c r="M221" s="184"/>
      <c r="T221" s="185"/>
      <c r="AT221" s="181" t="s">
        <v>150</v>
      </c>
      <c r="AU221" s="181" t="s">
        <v>89</v>
      </c>
      <c r="AV221" s="12" t="s">
        <v>24</v>
      </c>
      <c r="AW221" s="12" t="s">
        <v>42</v>
      </c>
      <c r="AX221" s="12" t="s">
        <v>79</v>
      </c>
      <c r="AY221" s="181" t="s">
        <v>138</v>
      </c>
    </row>
    <row r="222" spans="2:65" s="13" customFormat="1">
      <c r="B222" s="186"/>
      <c r="D222" s="177" t="s">
        <v>150</v>
      </c>
      <c r="E222" s="187" t="s">
        <v>22</v>
      </c>
      <c r="F222" s="188" t="s">
        <v>757</v>
      </c>
      <c r="H222" s="189">
        <v>5.82</v>
      </c>
      <c r="I222" s="190"/>
      <c r="L222" s="186"/>
      <c r="M222" s="191"/>
      <c r="T222" s="192"/>
      <c r="AT222" s="187" t="s">
        <v>150</v>
      </c>
      <c r="AU222" s="187" t="s">
        <v>89</v>
      </c>
      <c r="AV222" s="13" t="s">
        <v>89</v>
      </c>
      <c r="AW222" s="13" t="s">
        <v>42</v>
      </c>
      <c r="AX222" s="13" t="s">
        <v>79</v>
      </c>
      <c r="AY222" s="187" t="s">
        <v>138</v>
      </c>
    </row>
    <row r="223" spans="2:65" s="13" customFormat="1">
      <c r="B223" s="186"/>
      <c r="D223" s="177" t="s">
        <v>150</v>
      </c>
      <c r="E223" s="187" t="s">
        <v>22</v>
      </c>
      <c r="F223" s="188" t="s">
        <v>758</v>
      </c>
      <c r="H223" s="189">
        <v>13.36</v>
      </c>
      <c r="I223" s="190"/>
      <c r="L223" s="186"/>
      <c r="M223" s="191"/>
      <c r="T223" s="192"/>
      <c r="AT223" s="187" t="s">
        <v>150</v>
      </c>
      <c r="AU223" s="187" t="s">
        <v>89</v>
      </c>
      <c r="AV223" s="13" t="s">
        <v>89</v>
      </c>
      <c r="AW223" s="13" t="s">
        <v>42</v>
      </c>
      <c r="AX223" s="13" t="s">
        <v>79</v>
      </c>
      <c r="AY223" s="187" t="s">
        <v>138</v>
      </c>
    </row>
    <row r="224" spans="2:65" s="13" customFormat="1">
      <c r="B224" s="186"/>
      <c r="D224" s="177" t="s">
        <v>150</v>
      </c>
      <c r="E224" s="187" t="s">
        <v>22</v>
      </c>
      <c r="F224" s="188" t="s">
        <v>759</v>
      </c>
      <c r="H224" s="189">
        <v>13.36</v>
      </c>
      <c r="I224" s="190"/>
      <c r="L224" s="186"/>
      <c r="M224" s="191"/>
      <c r="T224" s="192"/>
      <c r="AT224" s="187" t="s">
        <v>150</v>
      </c>
      <c r="AU224" s="187" t="s">
        <v>89</v>
      </c>
      <c r="AV224" s="13" t="s">
        <v>89</v>
      </c>
      <c r="AW224" s="13" t="s">
        <v>42</v>
      </c>
      <c r="AX224" s="13" t="s">
        <v>79</v>
      </c>
      <c r="AY224" s="187" t="s">
        <v>138</v>
      </c>
    </row>
    <row r="225" spans="2:65" s="13" customFormat="1">
      <c r="B225" s="186"/>
      <c r="D225" s="177" t="s">
        <v>150</v>
      </c>
      <c r="E225" s="187" t="s">
        <v>22</v>
      </c>
      <c r="F225" s="188" t="s">
        <v>760</v>
      </c>
      <c r="H225" s="189">
        <v>10.02</v>
      </c>
      <c r="I225" s="190"/>
      <c r="L225" s="186"/>
      <c r="M225" s="191"/>
      <c r="T225" s="192"/>
      <c r="AT225" s="187" t="s">
        <v>150</v>
      </c>
      <c r="AU225" s="187" t="s">
        <v>89</v>
      </c>
      <c r="AV225" s="13" t="s">
        <v>89</v>
      </c>
      <c r="AW225" s="13" t="s">
        <v>42</v>
      </c>
      <c r="AX225" s="13" t="s">
        <v>79</v>
      </c>
      <c r="AY225" s="187" t="s">
        <v>138</v>
      </c>
    </row>
    <row r="226" spans="2:65" s="13" customFormat="1">
      <c r="B226" s="186"/>
      <c r="D226" s="177" t="s">
        <v>150</v>
      </c>
      <c r="E226" s="187" t="s">
        <v>22</v>
      </c>
      <c r="F226" s="188" t="s">
        <v>761</v>
      </c>
      <c r="H226" s="189">
        <v>12</v>
      </c>
      <c r="I226" s="190"/>
      <c r="L226" s="186"/>
      <c r="M226" s="191"/>
      <c r="T226" s="192"/>
      <c r="AT226" s="187" t="s">
        <v>150</v>
      </c>
      <c r="AU226" s="187" t="s">
        <v>89</v>
      </c>
      <c r="AV226" s="13" t="s">
        <v>89</v>
      </c>
      <c r="AW226" s="13" t="s">
        <v>42</v>
      </c>
      <c r="AX226" s="13" t="s">
        <v>79</v>
      </c>
      <c r="AY226" s="187" t="s">
        <v>138</v>
      </c>
    </row>
    <row r="227" spans="2:65" s="13" customFormat="1">
      <c r="B227" s="186"/>
      <c r="D227" s="177" t="s">
        <v>150</v>
      </c>
      <c r="E227" s="187" t="s">
        <v>22</v>
      </c>
      <c r="F227" s="188" t="s">
        <v>762</v>
      </c>
      <c r="H227" s="189">
        <v>12</v>
      </c>
      <c r="I227" s="190"/>
      <c r="L227" s="186"/>
      <c r="M227" s="191"/>
      <c r="T227" s="192"/>
      <c r="AT227" s="187" t="s">
        <v>150</v>
      </c>
      <c r="AU227" s="187" t="s">
        <v>89</v>
      </c>
      <c r="AV227" s="13" t="s">
        <v>89</v>
      </c>
      <c r="AW227" s="13" t="s">
        <v>42</v>
      </c>
      <c r="AX227" s="13" t="s">
        <v>79</v>
      </c>
      <c r="AY227" s="187" t="s">
        <v>138</v>
      </c>
    </row>
    <row r="228" spans="2:65" s="13" customFormat="1">
      <c r="B228" s="186"/>
      <c r="D228" s="177" t="s">
        <v>150</v>
      </c>
      <c r="E228" s="187" t="s">
        <v>22</v>
      </c>
      <c r="F228" s="188" t="s">
        <v>763</v>
      </c>
      <c r="H228" s="189">
        <v>9</v>
      </c>
      <c r="I228" s="190"/>
      <c r="L228" s="186"/>
      <c r="M228" s="191"/>
      <c r="T228" s="192"/>
      <c r="AT228" s="187" t="s">
        <v>150</v>
      </c>
      <c r="AU228" s="187" t="s">
        <v>89</v>
      </c>
      <c r="AV228" s="13" t="s">
        <v>89</v>
      </c>
      <c r="AW228" s="13" t="s">
        <v>42</v>
      </c>
      <c r="AX228" s="13" t="s">
        <v>79</v>
      </c>
      <c r="AY228" s="187" t="s">
        <v>138</v>
      </c>
    </row>
    <row r="229" spans="2:65" s="13" customFormat="1">
      <c r="B229" s="186"/>
      <c r="D229" s="177" t="s">
        <v>150</v>
      </c>
      <c r="E229" s="187" t="s">
        <v>22</v>
      </c>
      <c r="F229" s="188" t="s">
        <v>764</v>
      </c>
      <c r="H229" s="189">
        <v>5.6</v>
      </c>
      <c r="I229" s="190"/>
      <c r="L229" s="186"/>
      <c r="M229" s="191"/>
      <c r="T229" s="192"/>
      <c r="AT229" s="187" t="s">
        <v>150</v>
      </c>
      <c r="AU229" s="187" t="s">
        <v>89</v>
      </c>
      <c r="AV229" s="13" t="s">
        <v>89</v>
      </c>
      <c r="AW229" s="13" t="s">
        <v>42</v>
      </c>
      <c r="AX229" s="13" t="s">
        <v>79</v>
      </c>
      <c r="AY229" s="187" t="s">
        <v>138</v>
      </c>
    </row>
    <row r="230" spans="2:65" s="13" customFormat="1">
      <c r="B230" s="186"/>
      <c r="D230" s="177" t="s">
        <v>150</v>
      </c>
      <c r="E230" s="187" t="s">
        <v>22</v>
      </c>
      <c r="F230" s="188" t="s">
        <v>765</v>
      </c>
      <c r="H230" s="189">
        <v>2.8</v>
      </c>
      <c r="I230" s="190"/>
      <c r="L230" s="186"/>
      <c r="M230" s="191"/>
      <c r="T230" s="192"/>
      <c r="AT230" s="187" t="s">
        <v>150</v>
      </c>
      <c r="AU230" s="187" t="s">
        <v>89</v>
      </c>
      <c r="AV230" s="13" t="s">
        <v>89</v>
      </c>
      <c r="AW230" s="13" t="s">
        <v>42</v>
      </c>
      <c r="AX230" s="13" t="s">
        <v>79</v>
      </c>
      <c r="AY230" s="187" t="s">
        <v>138</v>
      </c>
    </row>
    <row r="231" spans="2:65" s="13" customFormat="1">
      <c r="B231" s="186"/>
      <c r="D231" s="177" t="s">
        <v>150</v>
      </c>
      <c r="E231" s="187" t="s">
        <v>22</v>
      </c>
      <c r="F231" s="188" t="s">
        <v>766</v>
      </c>
      <c r="H231" s="189">
        <v>3.94</v>
      </c>
      <c r="I231" s="190"/>
      <c r="L231" s="186"/>
      <c r="M231" s="191"/>
      <c r="T231" s="192"/>
      <c r="AT231" s="187" t="s">
        <v>150</v>
      </c>
      <c r="AU231" s="187" t="s">
        <v>89</v>
      </c>
      <c r="AV231" s="13" t="s">
        <v>89</v>
      </c>
      <c r="AW231" s="13" t="s">
        <v>42</v>
      </c>
      <c r="AX231" s="13" t="s">
        <v>79</v>
      </c>
      <c r="AY231" s="187" t="s">
        <v>138</v>
      </c>
    </row>
    <row r="232" spans="2:65" s="14" customFormat="1">
      <c r="B232" s="193"/>
      <c r="D232" s="177" t="s">
        <v>150</v>
      </c>
      <c r="E232" s="194" t="s">
        <v>22</v>
      </c>
      <c r="F232" s="195" t="s">
        <v>161</v>
      </c>
      <c r="H232" s="196">
        <v>87.9</v>
      </c>
      <c r="I232" s="197"/>
      <c r="L232" s="193"/>
      <c r="M232" s="198"/>
      <c r="T232" s="199"/>
      <c r="AT232" s="194" t="s">
        <v>150</v>
      </c>
      <c r="AU232" s="194" t="s">
        <v>89</v>
      </c>
      <c r="AV232" s="14" t="s">
        <v>162</v>
      </c>
      <c r="AW232" s="14" t="s">
        <v>42</v>
      </c>
      <c r="AX232" s="14" t="s">
        <v>79</v>
      </c>
      <c r="AY232" s="194" t="s">
        <v>138</v>
      </c>
    </row>
    <row r="233" spans="2:65" s="15" customFormat="1">
      <c r="B233" s="200"/>
      <c r="D233" s="177" t="s">
        <v>150</v>
      </c>
      <c r="E233" s="201" t="s">
        <v>22</v>
      </c>
      <c r="F233" s="202" t="s">
        <v>163</v>
      </c>
      <c r="H233" s="203">
        <v>87.9</v>
      </c>
      <c r="I233" s="204"/>
      <c r="L233" s="200"/>
      <c r="M233" s="205"/>
      <c r="T233" s="206"/>
      <c r="AT233" s="201" t="s">
        <v>150</v>
      </c>
      <c r="AU233" s="201" t="s">
        <v>89</v>
      </c>
      <c r="AV233" s="15" t="s">
        <v>164</v>
      </c>
      <c r="AW233" s="15" t="s">
        <v>42</v>
      </c>
      <c r="AX233" s="15" t="s">
        <v>24</v>
      </c>
      <c r="AY233" s="201" t="s">
        <v>138</v>
      </c>
    </row>
    <row r="234" spans="2:65" s="13" customFormat="1">
      <c r="B234" s="186"/>
      <c r="D234" s="177" t="s">
        <v>150</v>
      </c>
      <c r="F234" s="188" t="s">
        <v>767</v>
      </c>
      <c r="H234" s="189">
        <v>92.295000000000002</v>
      </c>
      <c r="I234" s="190"/>
      <c r="L234" s="186"/>
      <c r="M234" s="191"/>
      <c r="T234" s="192"/>
      <c r="AT234" s="187" t="s">
        <v>150</v>
      </c>
      <c r="AU234" s="187" t="s">
        <v>89</v>
      </c>
      <c r="AV234" s="13" t="s">
        <v>89</v>
      </c>
      <c r="AW234" s="13" t="s">
        <v>6</v>
      </c>
      <c r="AX234" s="13" t="s">
        <v>24</v>
      </c>
      <c r="AY234" s="187" t="s">
        <v>138</v>
      </c>
    </row>
    <row r="235" spans="2:65" s="1" customFormat="1" ht="38.25" customHeight="1">
      <c r="B235" s="40"/>
      <c r="C235" s="207" t="s">
        <v>259</v>
      </c>
      <c r="D235" s="207" t="s">
        <v>165</v>
      </c>
      <c r="E235" s="208" t="s">
        <v>768</v>
      </c>
      <c r="F235" s="209" t="s">
        <v>769</v>
      </c>
      <c r="G235" s="210" t="s">
        <v>314</v>
      </c>
      <c r="H235" s="211">
        <v>30.692</v>
      </c>
      <c r="I235" s="212">
        <v>25</v>
      </c>
      <c r="J235" s="213">
        <f>ROUND(I235*H235,2)</f>
        <v>767.3</v>
      </c>
      <c r="K235" s="209" t="s">
        <v>145</v>
      </c>
      <c r="L235" s="214"/>
      <c r="M235" s="215" t="s">
        <v>22</v>
      </c>
      <c r="N235" s="216" t="s">
        <v>51</v>
      </c>
      <c r="P235" s="174">
        <f>O235*H235</f>
        <v>0</v>
      </c>
      <c r="Q235" s="174">
        <v>4.0000000000000002E-4</v>
      </c>
      <c r="R235" s="174">
        <f>Q235*H235</f>
        <v>1.2276800000000001E-2</v>
      </c>
      <c r="S235" s="174">
        <v>0</v>
      </c>
      <c r="T235" s="175">
        <f>S235*H235</f>
        <v>0</v>
      </c>
      <c r="AR235" s="24" t="s">
        <v>205</v>
      </c>
      <c r="AT235" s="24" t="s">
        <v>165</v>
      </c>
      <c r="AU235" s="24" t="s">
        <v>89</v>
      </c>
      <c r="AY235" s="24" t="s">
        <v>138</v>
      </c>
      <c r="BE235" s="176">
        <f>IF(N235="základní",J235,0)</f>
        <v>0</v>
      </c>
      <c r="BF235" s="176">
        <f>IF(N235="snížená",J235,0)</f>
        <v>767.3</v>
      </c>
      <c r="BG235" s="176">
        <f>IF(N235="zákl. přenesená",J235,0)</f>
        <v>0</v>
      </c>
      <c r="BH235" s="176">
        <f>IF(N235="sníž. přenesená",J235,0)</f>
        <v>0</v>
      </c>
      <c r="BI235" s="176">
        <f>IF(N235="nulová",J235,0)</f>
        <v>0</v>
      </c>
      <c r="BJ235" s="24" t="s">
        <v>89</v>
      </c>
      <c r="BK235" s="176">
        <f>ROUND(I235*H235,2)</f>
        <v>767.3</v>
      </c>
      <c r="BL235" s="24" t="s">
        <v>164</v>
      </c>
      <c r="BM235" s="24" t="s">
        <v>770</v>
      </c>
    </row>
    <row r="236" spans="2:65" s="12" customFormat="1">
      <c r="B236" s="180"/>
      <c r="D236" s="177" t="s">
        <v>150</v>
      </c>
      <c r="E236" s="181" t="s">
        <v>22</v>
      </c>
      <c r="F236" s="182" t="s">
        <v>689</v>
      </c>
      <c r="H236" s="181" t="s">
        <v>22</v>
      </c>
      <c r="I236" s="183"/>
      <c r="L236" s="180"/>
      <c r="M236" s="184"/>
      <c r="T236" s="185"/>
      <c r="AT236" s="181" t="s">
        <v>150</v>
      </c>
      <c r="AU236" s="181" t="s">
        <v>89</v>
      </c>
      <c r="AV236" s="12" t="s">
        <v>24</v>
      </c>
      <c r="AW236" s="12" t="s">
        <v>42</v>
      </c>
      <c r="AX236" s="12" t="s">
        <v>79</v>
      </c>
      <c r="AY236" s="181" t="s">
        <v>138</v>
      </c>
    </row>
    <row r="237" spans="2:65" s="12" customFormat="1">
      <c r="B237" s="180"/>
      <c r="D237" s="177" t="s">
        <v>150</v>
      </c>
      <c r="E237" s="181" t="s">
        <v>22</v>
      </c>
      <c r="F237" s="182" t="s">
        <v>690</v>
      </c>
      <c r="H237" s="181" t="s">
        <v>22</v>
      </c>
      <c r="I237" s="183"/>
      <c r="L237" s="180"/>
      <c r="M237" s="184"/>
      <c r="T237" s="185"/>
      <c r="AT237" s="181" t="s">
        <v>150</v>
      </c>
      <c r="AU237" s="181" t="s">
        <v>89</v>
      </c>
      <c r="AV237" s="12" t="s">
        <v>24</v>
      </c>
      <c r="AW237" s="12" t="s">
        <v>42</v>
      </c>
      <c r="AX237" s="12" t="s">
        <v>79</v>
      </c>
      <c r="AY237" s="181" t="s">
        <v>138</v>
      </c>
    </row>
    <row r="238" spans="2:65" s="12" customFormat="1">
      <c r="B238" s="180"/>
      <c r="D238" s="177" t="s">
        <v>150</v>
      </c>
      <c r="E238" s="181" t="s">
        <v>22</v>
      </c>
      <c r="F238" s="182" t="s">
        <v>691</v>
      </c>
      <c r="H238" s="181" t="s">
        <v>22</v>
      </c>
      <c r="I238" s="183"/>
      <c r="L238" s="180"/>
      <c r="M238" s="184"/>
      <c r="T238" s="185"/>
      <c r="AT238" s="181" t="s">
        <v>150</v>
      </c>
      <c r="AU238" s="181" t="s">
        <v>89</v>
      </c>
      <c r="AV238" s="12" t="s">
        <v>24</v>
      </c>
      <c r="AW238" s="12" t="s">
        <v>42</v>
      </c>
      <c r="AX238" s="12" t="s">
        <v>79</v>
      </c>
      <c r="AY238" s="181" t="s">
        <v>138</v>
      </c>
    </row>
    <row r="239" spans="2:65" s="13" customFormat="1">
      <c r="B239" s="186"/>
      <c r="D239" s="177" t="s">
        <v>150</v>
      </c>
      <c r="E239" s="187" t="s">
        <v>22</v>
      </c>
      <c r="F239" s="188" t="s">
        <v>771</v>
      </c>
      <c r="H239" s="189">
        <v>6.12</v>
      </c>
      <c r="I239" s="190"/>
      <c r="L239" s="186"/>
      <c r="M239" s="191"/>
      <c r="T239" s="192"/>
      <c r="AT239" s="187" t="s">
        <v>150</v>
      </c>
      <c r="AU239" s="187" t="s">
        <v>89</v>
      </c>
      <c r="AV239" s="13" t="s">
        <v>89</v>
      </c>
      <c r="AW239" s="13" t="s">
        <v>42</v>
      </c>
      <c r="AX239" s="13" t="s">
        <v>79</v>
      </c>
      <c r="AY239" s="187" t="s">
        <v>138</v>
      </c>
    </row>
    <row r="240" spans="2:65" s="13" customFormat="1">
      <c r="B240" s="186"/>
      <c r="D240" s="177" t="s">
        <v>150</v>
      </c>
      <c r="E240" s="187" t="s">
        <v>22</v>
      </c>
      <c r="F240" s="188" t="s">
        <v>772</v>
      </c>
      <c r="H240" s="189">
        <v>6.12</v>
      </c>
      <c r="I240" s="190"/>
      <c r="L240" s="186"/>
      <c r="M240" s="191"/>
      <c r="T240" s="192"/>
      <c r="AT240" s="187" t="s">
        <v>150</v>
      </c>
      <c r="AU240" s="187" t="s">
        <v>89</v>
      </c>
      <c r="AV240" s="13" t="s">
        <v>89</v>
      </c>
      <c r="AW240" s="13" t="s">
        <v>42</v>
      </c>
      <c r="AX240" s="13" t="s">
        <v>79</v>
      </c>
      <c r="AY240" s="187" t="s">
        <v>138</v>
      </c>
    </row>
    <row r="241" spans="2:65" s="13" customFormat="1">
      <c r="B241" s="186"/>
      <c r="D241" s="177" t="s">
        <v>150</v>
      </c>
      <c r="E241" s="187" t="s">
        <v>22</v>
      </c>
      <c r="F241" s="188" t="s">
        <v>773</v>
      </c>
      <c r="H241" s="189">
        <v>3.45</v>
      </c>
      <c r="I241" s="190"/>
      <c r="L241" s="186"/>
      <c r="M241" s="191"/>
      <c r="T241" s="192"/>
      <c r="AT241" s="187" t="s">
        <v>150</v>
      </c>
      <c r="AU241" s="187" t="s">
        <v>89</v>
      </c>
      <c r="AV241" s="13" t="s">
        <v>89</v>
      </c>
      <c r="AW241" s="13" t="s">
        <v>42</v>
      </c>
      <c r="AX241" s="13" t="s">
        <v>79</v>
      </c>
      <c r="AY241" s="187" t="s">
        <v>138</v>
      </c>
    </row>
    <row r="242" spans="2:65" s="13" customFormat="1">
      <c r="B242" s="186"/>
      <c r="D242" s="177" t="s">
        <v>150</v>
      </c>
      <c r="E242" s="187" t="s">
        <v>22</v>
      </c>
      <c r="F242" s="188" t="s">
        <v>774</v>
      </c>
      <c r="H242" s="189">
        <v>2.8</v>
      </c>
      <c r="I242" s="190"/>
      <c r="L242" s="186"/>
      <c r="M242" s="191"/>
      <c r="T242" s="192"/>
      <c r="AT242" s="187" t="s">
        <v>150</v>
      </c>
      <c r="AU242" s="187" t="s">
        <v>89</v>
      </c>
      <c r="AV242" s="13" t="s">
        <v>89</v>
      </c>
      <c r="AW242" s="13" t="s">
        <v>42</v>
      </c>
      <c r="AX242" s="13" t="s">
        <v>79</v>
      </c>
      <c r="AY242" s="187" t="s">
        <v>138</v>
      </c>
    </row>
    <row r="243" spans="2:65" s="13" customFormat="1">
      <c r="B243" s="186"/>
      <c r="D243" s="177" t="s">
        <v>150</v>
      </c>
      <c r="E243" s="187" t="s">
        <v>22</v>
      </c>
      <c r="F243" s="188" t="s">
        <v>775</v>
      </c>
      <c r="H243" s="189">
        <v>2.8</v>
      </c>
      <c r="I243" s="190"/>
      <c r="L243" s="186"/>
      <c r="M243" s="191"/>
      <c r="T243" s="192"/>
      <c r="AT243" s="187" t="s">
        <v>150</v>
      </c>
      <c r="AU243" s="187" t="s">
        <v>89</v>
      </c>
      <c r="AV243" s="13" t="s">
        <v>89</v>
      </c>
      <c r="AW243" s="13" t="s">
        <v>42</v>
      </c>
      <c r="AX243" s="13" t="s">
        <v>79</v>
      </c>
      <c r="AY243" s="187" t="s">
        <v>138</v>
      </c>
    </row>
    <row r="244" spans="2:65" s="13" customFormat="1">
      <c r="B244" s="186"/>
      <c r="D244" s="177" t="s">
        <v>150</v>
      </c>
      <c r="E244" s="187" t="s">
        <v>22</v>
      </c>
      <c r="F244" s="188" t="s">
        <v>776</v>
      </c>
      <c r="H244" s="189">
        <v>4.5</v>
      </c>
      <c r="I244" s="190"/>
      <c r="L244" s="186"/>
      <c r="M244" s="191"/>
      <c r="T244" s="192"/>
      <c r="AT244" s="187" t="s">
        <v>150</v>
      </c>
      <c r="AU244" s="187" t="s">
        <v>89</v>
      </c>
      <c r="AV244" s="13" t="s">
        <v>89</v>
      </c>
      <c r="AW244" s="13" t="s">
        <v>42</v>
      </c>
      <c r="AX244" s="13" t="s">
        <v>79</v>
      </c>
      <c r="AY244" s="187" t="s">
        <v>138</v>
      </c>
    </row>
    <row r="245" spans="2:65" s="13" customFormat="1">
      <c r="B245" s="186"/>
      <c r="D245" s="177" t="s">
        <v>150</v>
      </c>
      <c r="E245" s="187" t="s">
        <v>22</v>
      </c>
      <c r="F245" s="188" t="s">
        <v>777</v>
      </c>
      <c r="H245" s="189">
        <v>1.88</v>
      </c>
      <c r="I245" s="190"/>
      <c r="L245" s="186"/>
      <c r="M245" s="191"/>
      <c r="T245" s="192"/>
      <c r="AT245" s="187" t="s">
        <v>150</v>
      </c>
      <c r="AU245" s="187" t="s">
        <v>89</v>
      </c>
      <c r="AV245" s="13" t="s">
        <v>89</v>
      </c>
      <c r="AW245" s="13" t="s">
        <v>42</v>
      </c>
      <c r="AX245" s="13" t="s">
        <v>79</v>
      </c>
      <c r="AY245" s="187" t="s">
        <v>138</v>
      </c>
    </row>
    <row r="246" spans="2:65" s="13" customFormat="1">
      <c r="B246" s="186"/>
      <c r="D246" s="177" t="s">
        <v>150</v>
      </c>
      <c r="E246" s="187" t="s">
        <v>22</v>
      </c>
      <c r="F246" s="188" t="s">
        <v>778</v>
      </c>
      <c r="H246" s="189">
        <v>1.56</v>
      </c>
      <c r="I246" s="190"/>
      <c r="L246" s="186"/>
      <c r="M246" s="191"/>
      <c r="T246" s="192"/>
      <c r="AT246" s="187" t="s">
        <v>150</v>
      </c>
      <c r="AU246" s="187" t="s">
        <v>89</v>
      </c>
      <c r="AV246" s="13" t="s">
        <v>89</v>
      </c>
      <c r="AW246" s="13" t="s">
        <v>42</v>
      </c>
      <c r="AX246" s="13" t="s">
        <v>79</v>
      </c>
      <c r="AY246" s="187" t="s">
        <v>138</v>
      </c>
    </row>
    <row r="247" spans="2:65" s="14" customFormat="1">
      <c r="B247" s="193"/>
      <c r="D247" s="177" t="s">
        <v>150</v>
      </c>
      <c r="E247" s="194" t="s">
        <v>22</v>
      </c>
      <c r="F247" s="195" t="s">
        <v>161</v>
      </c>
      <c r="H247" s="196">
        <v>29.23</v>
      </c>
      <c r="I247" s="197"/>
      <c r="L247" s="193"/>
      <c r="M247" s="198"/>
      <c r="T247" s="199"/>
      <c r="AT247" s="194" t="s">
        <v>150</v>
      </c>
      <c r="AU247" s="194" t="s">
        <v>89</v>
      </c>
      <c r="AV247" s="14" t="s">
        <v>162</v>
      </c>
      <c r="AW247" s="14" t="s">
        <v>42</v>
      </c>
      <c r="AX247" s="14" t="s">
        <v>79</v>
      </c>
      <c r="AY247" s="194" t="s">
        <v>138</v>
      </c>
    </row>
    <row r="248" spans="2:65" s="15" customFormat="1">
      <c r="B248" s="200"/>
      <c r="D248" s="177" t="s">
        <v>150</v>
      </c>
      <c r="E248" s="201" t="s">
        <v>22</v>
      </c>
      <c r="F248" s="202" t="s">
        <v>163</v>
      </c>
      <c r="H248" s="203">
        <v>29.23</v>
      </c>
      <c r="I248" s="204"/>
      <c r="L248" s="200"/>
      <c r="M248" s="205"/>
      <c r="T248" s="206"/>
      <c r="AT248" s="201" t="s">
        <v>150</v>
      </c>
      <c r="AU248" s="201" t="s">
        <v>89</v>
      </c>
      <c r="AV248" s="15" t="s">
        <v>164</v>
      </c>
      <c r="AW248" s="15" t="s">
        <v>42</v>
      </c>
      <c r="AX248" s="15" t="s">
        <v>24</v>
      </c>
      <c r="AY248" s="201" t="s">
        <v>138</v>
      </c>
    </row>
    <row r="249" spans="2:65" s="13" customFormat="1">
      <c r="B249" s="186"/>
      <c r="D249" s="177" t="s">
        <v>150</v>
      </c>
      <c r="F249" s="188" t="s">
        <v>779</v>
      </c>
      <c r="H249" s="189">
        <v>30.692</v>
      </c>
      <c r="I249" s="190"/>
      <c r="L249" s="186"/>
      <c r="M249" s="191"/>
      <c r="T249" s="192"/>
      <c r="AT249" s="187" t="s">
        <v>150</v>
      </c>
      <c r="AU249" s="187" t="s">
        <v>89</v>
      </c>
      <c r="AV249" s="13" t="s">
        <v>89</v>
      </c>
      <c r="AW249" s="13" t="s">
        <v>6</v>
      </c>
      <c r="AX249" s="13" t="s">
        <v>24</v>
      </c>
      <c r="AY249" s="187" t="s">
        <v>138</v>
      </c>
    </row>
    <row r="250" spans="2:65" s="1" customFormat="1" ht="25.5" customHeight="1">
      <c r="B250" s="40"/>
      <c r="C250" s="207" t="s">
        <v>264</v>
      </c>
      <c r="D250" s="207" t="s">
        <v>165</v>
      </c>
      <c r="E250" s="208" t="s">
        <v>780</v>
      </c>
      <c r="F250" s="209" t="s">
        <v>781</v>
      </c>
      <c r="G250" s="210" t="s">
        <v>314</v>
      </c>
      <c r="H250" s="211">
        <v>32.802</v>
      </c>
      <c r="I250" s="212">
        <v>89</v>
      </c>
      <c r="J250" s="213">
        <f>ROUND(I250*H250,2)</f>
        <v>2919.38</v>
      </c>
      <c r="K250" s="209" t="s">
        <v>145</v>
      </c>
      <c r="L250" s="214"/>
      <c r="M250" s="215" t="s">
        <v>22</v>
      </c>
      <c r="N250" s="216" t="s">
        <v>51</v>
      </c>
      <c r="P250" s="174">
        <f>O250*H250</f>
        <v>0</v>
      </c>
      <c r="Q250" s="174">
        <v>4.0000000000000002E-4</v>
      </c>
      <c r="R250" s="174">
        <f>Q250*H250</f>
        <v>1.31208E-2</v>
      </c>
      <c r="S250" s="174">
        <v>0</v>
      </c>
      <c r="T250" s="175">
        <f>S250*H250</f>
        <v>0</v>
      </c>
      <c r="AR250" s="24" t="s">
        <v>205</v>
      </c>
      <c r="AT250" s="24" t="s">
        <v>165</v>
      </c>
      <c r="AU250" s="24" t="s">
        <v>89</v>
      </c>
      <c r="AY250" s="24" t="s">
        <v>138</v>
      </c>
      <c r="BE250" s="176">
        <f>IF(N250="základní",J250,0)</f>
        <v>0</v>
      </c>
      <c r="BF250" s="176">
        <f>IF(N250="snížená",J250,0)</f>
        <v>2919.38</v>
      </c>
      <c r="BG250" s="176">
        <f>IF(N250="zákl. přenesená",J250,0)</f>
        <v>0</v>
      </c>
      <c r="BH250" s="176">
        <f>IF(N250="sníž. přenesená",J250,0)</f>
        <v>0</v>
      </c>
      <c r="BI250" s="176">
        <f>IF(N250="nulová",J250,0)</f>
        <v>0</v>
      </c>
      <c r="BJ250" s="24" t="s">
        <v>89</v>
      </c>
      <c r="BK250" s="176">
        <f>ROUND(I250*H250,2)</f>
        <v>2919.38</v>
      </c>
      <c r="BL250" s="24" t="s">
        <v>164</v>
      </c>
      <c r="BM250" s="24" t="s">
        <v>782</v>
      </c>
    </row>
    <row r="251" spans="2:65" s="12" customFormat="1">
      <c r="B251" s="180"/>
      <c r="D251" s="177" t="s">
        <v>150</v>
      </c>
      <c r="E251" s="181" t="s">
        <v>22</v>
      </c>
      <c r="F251" s="182" t="s">
        <v>689</v>
      </c>
      <c r="H251" s="181" t="s">
        <v>22</v>
      </c>
      <c r="I251" s="183"/>
      <c r="L251" s="180"/>
      <c r="M251" s="184"/>
      <c r="T251" s="185"/>
      <c r="AT251" s="181" t="s">
        <v>150</v>
      </c>
      <c r="AU251" s="181" t="s">
        <v>89</v>
      </c>
      <c r="AV251" s="12" t="s">
        <v>24</v>
      </c>
      <c r="AW251" s="12" t="s">
        <v>42</v>
      </c>
      <c r="AX251" s="12" t="s">
        <v>79</v>
      </c>
      <c r="AY251" s="181" t="s">
        <v>138</v>
      </c>
    </row>
    <row r="252" spans="2:65" s="12" customFormat="1">
      <c r="B252" s="180"/>
      <c r="D252" s="177" t="s">
        <v>150</v>
      </c>
      <c r="E252" s="181" t="s">
        <v>22</v>
      </c>
      <c r="F252" s="182" t="s">
        <v>690</v>
      </c>
      <c r="H252" s="181" t="s">
        <v>22</v>
      </c>
      <c r="I252" s="183"/>
      <c r="L252" s="180"/>
      <c r="M252" s="184"/>
      <c r="T252" s="185"/>
      <c r="AT252" s="181" t="s">
        <v>150</v>
      </c>
      <c r="AU252" s="181" t="s">
        <v>89</v>
      </c>
      <c r="AV252" s="12" t="s">
        <v>24</v>
      </c>
      <c r="AW252" s="12" t="s">
        <v>42</v>
      </c>
      <c r="AX252" s="12" t="s">
        <v>79</v>
      </c>
      <c r="AY252" s="181" t="s">
        <v>138</v>
      </c>
    </row>
    <row r="253" spans="2:65" s="12" customFormat="1">
      <c r="B253" s="180"/>
      <c r="D253" s="177" t="s">
        <v>150</v>
      </c>
      <c r="E253" s="181" t="s">
        <v>22</v>
      </c>
      <c r="F253" s="182" t="s">
        <v>691</v>
      </c>
      <c r="H253" s="181" t="s">
        <v>22</v>
      </c>
      <c r="I253" s="183"/>
      <c r="L253" s="180"/>
      <c r="M253" s="184"/>
      <c r="T253" s="185"/>
      <c r="AT253" s="181" t="s">
        <v>150</v>
      </c>
      <c r="AU253" s="181" t="s">
        <v>89</v>
      </c>
      <c r="AV253" s="12" t="s">
        <v>24</v>
      </c>
      <c r="AW253" s="12" t="s">
        <v>42</v>
      </c>
      <c r="AX253" s="12" t="s">
        <v>79</v>
      </c>
      <c r="AY253" s="181" t="s">
        <v>138</v>
      </c>
    </row>
    <row r="254" spans="2:65" s="13" customFormat="1">
      <c r="B254" s="186"/>
      <c r="D254" s="177" t="s">
        <v>150</v>
      </c>
      <c r="E254" s="187" t="s">
        <v>22</v>
      </c>
      <c r="F254" s="188" t="s">
        <v>783</v>
      </c>
      <c r="H254" s="189">
        <v>1.21</v>
      </c>
      <c r="I254" s="190"/>
      <c r="L254" s="186"/>
      <c r="M254" s="191"/>
      <c r="T254" s="192"/>
      <c r="AT254" s="187" t="s">
        <v>150</v>
      </c>
      <c r="AU254" s="187" t="s">
        <v>89</v>
      </c>
      <c r="AV254" s="13" t="s">
        <v>89</v>
      </c>
      <c r="AW254" s="13" t="s">
        <v>42</v>
      </c>
      <c r="AX254" s="13" t="s">
        <v>79</v>
      </c>
      <c r="AY254" s="187" t="s">
        <v>138</v>
      </c>
    </row>
    <row r="255" spans="2:65" s="13" customFormat="1">
      <c r="B255" s="186"/>
      <c r="D255" s="177" t="s">
        <v>150</v>
      </c>
      <c r="E255" s="187" t="s">
        <v>22</v>
      </c>
      <c r="F255" s="188" t="s">
        <v>771</v>
      </c>
      <c r="H255" s="189">
        <v>6.12</v>
      </c>
      <c r="I255" s="190"/>
      <c r="L255" s="186"/>
      <c r="M255" s="191"/>
      <c r="T255" s="192"/>
      <c r="AT255" s="187" t="s">
        <v>150</v>
      </c>
      <c r="AU255" s="187" t="s">
        <v>89</v>
      </c>
      <c r="AV255" s="13" t="s">
        <v>89</v>
      </c>
      <c r="AW255" s="13" t="s">
        <v>42</v>
      </c>
      <c r="AX255" s="13" t="s">
        <v>79</v>
      </c>
      <c r="AY255" s="187" t="s">
        <v>138</v>
      </c>
    </row>
    <row r="256" spans="2:65" s="13" customFormat="1">
      <c r="B256" s="186"/>
      <c r="D256" s="177" t="s">
        <v>150</v>
      </c>
      <c r="E256" s="187" t="s">
        <v>22</v>
      </c>
      <c r="F256" s="188" t="s">
        <v>772</v>
      </c>
      <c r="H256" s="189">
        <v>6.12</v>
      </c>
      <c r="I256" s="190"/>
      <c r="L256" s="186"/>
      <c r="M256" s="191"/>
      <c r="T256" s="192"/>
      <c r="AT256" s="187" t="s">
        <v>150</v>
      </c>
      <c r="AU256" s="187" t="s">
        <v>89</v>
      </c>
      <c r="AV256" s="13" t="s">
        <v>89</v>
      </c>
      <c r="AW256" s="13" t="s">
        <v>42</v>
      </c>
      <c r="AX256" s="13" t="s">
        <v>79</v>
      </c>
      <c r="AY256" s="187" t="s">
        <v>138</v>
      </c>
    </row>
    <row r="257" spans="2:65" s="13" customFormat="1">
      <c r="B257" s="186"/>
      <c r="D257" s="177" t="s">
        <v>150</v>
      </c>
      <c r="E257" s="187" t="s">
        <v>22</v>
      </c>
      <c r="F257" s="188" t="s">
        <v>773</v>
      </c>
      <c r="H257" s="189">
        <v>3.45</v>
      </c>
      <c r="I257" s="190"/>
      <c r="L257" s="186"/>
      <c r="M257" s="191"/>
      <c r="T257" s="192"/>
      <c r="AT257" s="187" t="s">
        <v>150</v>
      </c>
      <c r="AU257" s="187" t="s">
        <v>89</v>
      </c>
      <c r="AV257" s="13" t="s">
        <v>89</v>
      </c>
      <c r="AW257" s="13" t="s">
        <v>42</v>
      </c>
      <c r="AX257" s="13" t="s">
        <v>79</v>
      </c>
      <c r="AY257" s="187" t="s">
        <v>138</v>
      </c>
    </row>
    <row r="258" spans="2:65" s="13" customFormat="1">
      <c r="B258" s="186"/>
      <c r="D258" s="177" t="s">
        <v>150</v>
      </c>
      <c r="E258" s="187" t="s">
        <v>22</v>
      </c>
      <c r="F258" s="188" t="s">
        <v>774</v>
      </c>
      <c r="H258" s="189">
        <v>2.8</v>
      </c>
      <c r="I258" s="190"/>
      <c r="L258" s="186"/>
      <c r="M258" s="191"/>
      <c r="T258" s="192"/>
      <c r="AT258" s="187" t="s">
        <v>150</v>
      </c>
      <c r="AU258" s="187" t="s">
        <v>89</v>
      </c>
      <c r="AV258" s="13" t="s">
        <v>89</v>
      </c>
      <c r="AW258" s="13" t="s">
        <v>42</v>
      </c>
      <c r="AX258" s="13" t="s">
        <v>79</v>
      </c>
      <c r="AY258" s="187" t="s">
        <v>138</v>
      </c>
    </row>
    <row r="259" spans="2:65" s="13" customFormat="1">
      <c r="B259" s="186"/>
      <c r="D259" s="177" t="s">
        <v>150</v>
      </c>
      <c r="E259" s="187" t="s">
        <v>22</v>
      </c>
      <c r="F259" s="188" t="s">
        <v>775</v>
      </c>
      <c r="H259" s="189">
        <v>2.8</v>
      </c>
      <c r="I259" s="190"/>
      <c r="L259" s="186"/>
      <c r="M259" s="191"/>
      <c r="T259" s="192"/>
      <c r="AT259" s="187" t="s">
        <v>150</v>
      </c>
      <c r="AU259" s="187" t="s">
        <v>89</v>
      </c>
      <c r="AV259" s="13" t="s">
        <v>89</v>
      </c>
      <c r="AW259" s="13" t="s">
        <v>42</v>
      </c>
      <c r="AX259" s="13" t="s">
        <v>79</v>
      </c>
      <c r="AY259" s="187" t="s">
        <v>138</v>
      </c>
    </row>
    <row r="260" spans="2:65" s="13" customFormat="1">
      <c r="B260" s="186"/>
      <c r="D260" s="177" t="s">
        <v>150</v>
      </c>
      <c r="E260" s="187" t="s">
        <v>22</v>
      </c>
      <c r="F260" s="188" t="s">
        <v>776</v>
      </c>
      <c r="H260" s="189">
        <v>4.5</v>
      </c>
      <c r="I260" s="190"/>
      <c r="L260" s="186"/>
      <c r="M260" s="191"/>
      <c r="T260" s="192"/>
      <c r="AT260" s="187" t="s">
        <v>150</v>
      </c>
      <c r="AU260" s="187" t="s">
        <v>89</v>
      </c>
      <c r="AV260" s="13" t="s">
        <v>89</v>
      </c>
      <c r="AW260" s="13" t="s">
        <v>42</v>
      </c>
      <c r="AX260" s="13" t="s">
        <v>79</v>
      </c>
      <c r="AY260" s="187" t="s">
        <v>138</v>
      </c>
    </row>
    <row r="261" spans="2:65" s="13" customFormat="1">
      <c r="B261" s="186"/>
      <c r="D261" s="177" t="s">
        <v>150</v>
      </c>
      <c r="E261" s="187" t="s">
        <v>22</v>
      </c>
      <c r="F261" s="188" t="s">
        <v>777</v>
      </c>
      <c r="H261" s="189">
        <v>1.88</v>
      </c>
      <c r="I261" s="190"/>
      <c r="L261" s="186"/>
      <c r="M261" s="191"/>
      <c r="T261" s="192"/>
      <c r="AT261" s="187" t="s">
        <v>150</v>
      </c>
      <c r="AU261" s="187" t="s">
        <v>89</v>
      </c>
      <c r="AV261" s="13" t="s">
        <v>89</v>
      </c>
      <c r="AW261" s="13" t="s">
        <v>42</v>
      </c>
      <c r="AX261" s="13" t="s">
        <v>79</v>
      </c>
      <c r="AY261" s="187" t="s">
        <v>138</v>
      </c>
    </row>
    <row r="262" spans="2:65" s="13" customFormat="1">
      <c r="B262" s="186"/>
      <c r="D262" s="177" t="s">
        <v>150</v>
      </c>
      <c r="E262" s="187" t="s">
        <v>22</v>
      </c>
      <c r="F262" s="188" t="s">
        <v>778</v>
      </c>
      <c r="H262" s="189">
        <v>1.56</v>
      </c>
      <c r="I262" s="190"/>
      <c r="L262" s="186"/>
      <c r="M262" s="191"/>
      <c r="T262" s="192"/>
      <c r="AT262" s="187" t="s">
        <v>150</v>
      </c>
      <c r="AU262" s="187" t="s">
        <v>89</v>
      </c>
      <c r="AV262" s="13" t="s">
        <v>89</v>
      </c>
      <c r="AW262" s="13" t="s">
        <v>42</v>
      </c>
      <c r="AX262" s="13" t="s">
        <v>79</v>
      </c>
      <c r="AY262" s="187" t="s">
        <v>138</v>
      </c>
    </row>
    <row r="263" spans="2:65" s="13" customFormat="1">
      <c r="B263" s="186"/>
      <c r="D263" s="177" t="s">
        <v>150</v>
      </c>
      <c r="E263" s="187" t="s">
        <v>22</v>
      </c>
      <c r="F263" s="188" t="s">
        <v>784</v>
      </c>
      <c r="H263" s="189">
        <v>0.8</v>
      </c>
      <c r="I263" s="190"/>
      <c r="L263" s="186"/>
      <c r="M263" s="191"/>
      <c r="T263" s="192"/>
      <c r="AT263" s="187" t="s">
        <v>150</v>
      </c>
      <c r="AU263" s="187" t="s">
        <v>89</v>
      </c>
      <c r="AV263" s="13" t="s">
        <v>89</v>
      </c>
      <c r="AW263" s="13" t="s">
        <v>42</v>
      </c>
      <c r="AX263" s="13" t="s">
        <v>79</v>
      </c>
      <c r="AY263" s="187" t="s">
        <v>138</v>
      </c>
    </row>
    <row r="264" spans="2:65" s="14" customFormat="1">
      <c r="B264" s="193"/>
      <c r="D264" s="177" t="s">
        <v>150</v>
      </c>
      <c r="E264" s="194" t="s">
        <v>22</v>
      </c>
      <c r="F264" s="195" t="s">
        <v>161</v>
      </c>
      <c r="H264" s="196">
        <v>31.24</v>
      </c>
      <c r="I264" s="197"/>
      <c r="L264" s="193"/>
      <c r="M264" s="198"/>
      <c r="T264" s="199"/>
      <c r="AT264" s="194" t="s">
        <v>150</v>
      </c>
      <c r="AU264" s="194" t="s">
        <v>89</v>
      </c>
      <c r="AV264" s="14" t="s">
        <v>162</v>
      </c>
      <c r="AW264" s="14" t="s">
        <v>42</v>
      </c>
      <c r="AX264" s="14" t="s">
        <v>79</v>
      </c>
      <c r="AY264" s="194" t="s">
        <v>138</v>
      </c>
    </row>
    <row r="265" spans="2:65" s="15" customFormat="1">
      <c r="B265" s="200"/>
      <c r="D265" s="177" t="s">
        <v>150</v>
      </c>
      <c r="E265" s="201" t="s">
        <v>22</v>
      </c>
      <c r="F265" s="202" t="s">
        <v>163</v>
      </c>
      <c r="H265" s="203">
        <v>31.24</v>
      </c>
      <c r="I265" s="204"/>
      <c r="L265" s="200"/>
      <c r="M265" s="205"/>
      <c r="T265" s="206"/>
      <c r="AT265" s="201" t="s">
        <v>150</v>
      </c>
      <c r="AU265" s="201" t="s">
        <v>89</v>
      </c>
      <c r="AV265" s="15" t="s">
        <v>164</v>
      </c>
      <c r="AW265" s="15" t="s">
        <v>42</v>
      </c>
      <c r="AX265" s="15" t="s">
        <v>24</v>
      </c>
      <c r="AY265" s="201" t="s">
        <v>138</v>
      </c>
    </row>
    <row r="266" spans="2:65" s="13" customFormat="1">
      <c r="B266" s="186"/>
      <c r="D266" s="177" t="s">
        <v>150</v>
      </c>
      <c r="F266" s="188" t="s">
        <v>785</v>
      </c>
      <c r="H266" s="189">
        <v>32.802</v>
      </c>
      <c r="I266" s="190"/>
      <c r="L266" s="186"/>
      <c r="M266" s="191"/>
      <c r="T266" s="192"/>
      <c r="AT266" s="187" t="s">
        <v>150</v>
      </c>
      <c r="AU266" s="187" t="s">
        <v>89</v>
      </c>
      <c r="AV266" s="13" t="s">
        <v>89</v>
      </c>
      <c r="AW266" s="13" t="s">
        <v>6</v>
      </c>
      <c r="AX266" s="13" t="s">
        <v>24</v>
      </c>
      <c r="AY266" s="187" t="s">
        <v>138</v>
      </c>
    </row>
    <row r="267" spans="2:65" s="1" customFormat="1" ht="25.5" customHeight="1">
      <c r="B267" s="40"/>
      <c r="C267" s="165" t="s">
        <v>269</v>
      </c>
      <c r="D267" s="165" t="s">
        <v>141</v>
      </c>
      <c r="E267" s="166" t="s">
        <v>786</v>
      </c>
      <c r="F267" s="167" t="s">
        <v>787</v>
      </c>
      <c r="G267" s="168" t="s">
        <v>144</v>
      </c>
      <c r="H267" s="169">
        <v>102.27</v>
      </c>
      <c r="I267" s="170">
        <v>220</v>
      </c>
      <c r="J267" s="171">
        <f>ROUND(I267*H267,2)</f>
        <v>22499.4</v>
      </c>
      <c r="K267" s="167" t="s">
        <v>145</v>
      </c>
      <c r="L267" s="40"/>
      <c r="M267" s="172" t="s">
        <v>22</v>
      </c>
      <c r="N267" s="173" t="s">
        <v>51</v>
      </c>
      <c r="P267" s="174">
        <f>O267*H267</f>
        <v>0</v>
      </c>
      <c r="Q267" s="174">
        <v>2.3099999999999999E-2</v>
      </c>
      <c r="R267" s="174">
        <f>Q267*H267</f>
        <v>2.3624369999999999</v>
      </c>
      <c r="S267" s="174">
        <v>0</v>
      </c>
      <c r="T267" s="175">
        <f>S267*H267</f>
        <v>0</v>
      </c>
      <c r="AR267" s="24" t="s">
        <v>164</v>
      </c>
      <c r="AT267" s="24" t="s">
        <v>141</v>
      </c>
      <c r="AU267" s="24" t="s">
        <v>89</v>
      </c>
      <c r="AY267" s="24" t="s">
        <v>138</v>
      </c>
      <c r="BE267" s="176">
        <f>IF(N267="základní",J267,0)</f>
        <v>0</v>
      </c>
      <c r="BF267" s="176">
        <f>IF(N267="snížená",J267,0)</f>
        <v>22499.4</v>
      </c>
      <c r="BG267" s="176">
        <f>IF(N267="zákl. přenesená",J267,0)</f>
        <v>0</v>
      </c>
      <c r="BH267" s="176">
        <f>IF(N267="sníž. přenesená",J267,0)</f>
        <v>0</v>
      </c>
      <c r="BI267" s="176">
        <f>IF(N267="nulová",J267,0)</f>
        <v>0</v>
      </c>
      <c r="BJ267" s="24" t="s">
        <v>89</v>
      </c>
      <c r="BK267" s="176">
        <f>ROUND(I267*H267,2)</f>
        <v>22499.4</v>
      </c>
      <c r="BL267" s="24" t="s">
        <v>164</v>
      </c>
      <c r="BM267" s="24" t="s">
        <v>788</v>
      </c>
    </row>
    <row r="268" spans="2:65" s="1" customFormat="1" ht="38">
      <c r="B268" s="40"/>
      <c r="D268" s="177" t="s">
        <v>148</v>
      </c>
      <c r="F268" s="178" t="s">
        <v>789</v>
      </c>
      <c r="I268" s="106"/>
      <c r="L268" s="40"/>
      <c r="M268" s="179"/>
      <c r="T268" s="65"/>
      <c r="AT268" s="24" t="s">
        <v>148</v>
      </c>
      <c r="AU268" s="24" t="s">
        <v>89</v>
      </c>
    </row>
    <row r="269" spans="2:65" s="12" customFormat="1">
      <c r="B269" s="180"/>
      <c r="D269" s="177" t="s">
        <v>150</v>
      </c>
      <c r="E269" s="181" t="s">
        <v>22</v>
      </c>
      <c r="F269" s="182" t="s">
        <v>641</v>
      </c>
      <c r="H269" s="181" t="s">
        <v>22</v>
      </c>
      <c r="I269" s="183"/>
      <c r="L269" s="180"/>
      <c r="M269" s="184"/>
      <c r="T269" s="185"/>
      <c r="AT269" s="181" t="s">
        <v>150</v>
      </c>
      <c r="AU269" s="181" t="s">
        <v>89</v>
      </c>
      <c r="AV269" s="12" t="s">
        <v>24</v>
      </c>
      <c r="AW269" s="12" t="s">
        <v>42</v>
      </c>
      <c r="AX269" s="12" t="s">
        <v>79</v>
      </c>
      <c r="AY269" s="181" t="s">
        <v>138</v>
      </c>
    </row>
    <row r="270" spans="2:65" s="13" customFormat="1">
      <c r="B270" s="186"/>
      <c r="D270" s="177" t="s">
        <v>150</v>
      </c>
      <c r="E270" s="187" t="s">
        <v>22</v>
      </c>
      <c r="F270" s="188" t="s">
        <v>643</v>
      </c>
      <c r="H270" s="189">
        <v>102.27</v>
      </c>
      <c r="I270" s="190"/>
      <c r="L270" s="186"/>
      <c r="M270" s="191"/>
      <c r="T270" s="192"/>
      <c r="AT270" s="187" t="s">
        <v>150</v>
      </c>
      <c r="AU270" s="187" t="s">
        <v>89</v>
      </c>
      <c r="AV270" s="13" t="s">
        <v>89</v>
      </c>
      <c r="AW270" s="13" t="s">
        <v>42</v>
      </c>
      <c r="AX270" s="13" t="s">
        <v>79</v>
      </c>
      <c r="AY270" s="187" t="s">
        <v>138</v>
      </c>
    </row>
    <row r="271" spans="2:65" s="14" customFormat="1">
      <c r="B271" s="193"/>
      <c r="D271" s="177" t="s">
        <v>150</v>
      </c>
      <c r="E271" s="194" t="s">
        <v>22</v>
      </c>
      <c r="F271" s="195" t="s">
        <v>161</v>
      </c>
      <c r="H271" s="196">
        <v>102.27</v>
      </c>
      <c r="I271" s="197"/>
      <c r="L271" s="193"/>
      <c r="M271" s="198"/>
      <c r="T271" s="199"/>
      <c r="AT271" s="194" t="s">
        <v>150</v>
      </c>
      <c r="AU271" s="194" t="s">
        <v>89</v>
      </c>
      <c r="AV271" s="14" t="s">
        <v>162</v>
      </c>
      <c r="AW271" s="14" t="s">
        <v>42</v>
      </c>
      <c r="AX271" s="14" t="s">
        <v>79</v>
      </c>
      <c r="AY271" s="194" t="s">
        <v>138</v>
      </c>
    </row>
    <row r="272" spans="2:65" s="15" customFormat="1">
      <c r="B272" s="200"/>
      <c r="D272" s="177" t="s">
        <v>150</v>
      </c>
      <c r="E272" s="201" t="s">
        <v>22</v>
      </c>
      <c r="F272" s="202" t="s">
        <v>163</v>
      </c>
      <c r="H272" s="203">
        <v>102.27</v>
      </c>
      <c r="I272" s="204"/>
      <c r="L272" s="200"/>
      <c r="M272" s="205"/>
      <c r="T272" s="206"/>
      <c r="AT272" s="201" t="s">
        <v>150</v>
      </c>
      <c r="AU272" s="201" t="s">
        <v>89</v>
      </c>
      <c r="AV272" s="15" t="s">
        <v>164</v>
      </c>
      <c r="AW272" s="15" t="s">
        <v>42</v>
      </c>
      <c r="AX272" s="15" t="s">
        <v>24</v>
      </c>
      <c r="AY272" s="201" t="s">
        <v>138</v>
      </c>
    </row>
    <row r="273" spans="2:65" s="1" customFormat="1" ht="16.5" customHeight="1">
      <c r="B273" s="40"/>
      <c r="C273" s="165" t="s">
        <v>276</v>
      </c>
      <c r="D273" s="165" t="s">
        <v>141</v>
      </c>
      <c r="E273" s="166" t="s">
        <v>790</v>
      </c>
      <c r="F273" s="167" t="s">
        <v>791</v>
      </c>
      <c r="G273" s="168" t="s">
        <v>144</v>
      </c>
      <c r="H273" s="169">
        <v>376.99</v>
      </c>
      <c r="I273" s="170">
        <v>150</v>
      </c>
      <c r="J273" s="171">
        <f>ROUND(I273*H273,2)</f>
        <v>56548.5</v>
      </c>
      <c r="K273" s="167" t="s">
        <v>145</v>
      </c>
      <c r="L273" s="40"/>
      <c r="M273" s="172" t="s">
        <v>22</v>
      </c>
      <c r="N273" s="173" t="s">
        <v>51</v>
      </c>
      <c r="P273" s="174">
        <f>O273*H273</f>
        <v>0</v>
      </c>
      <c r="Q273" s="174">
        <v>1.899E-2</v>
      </c>
      <c r="R273" s="174">
        <f>Q273*H273</f>
        <v>7.1590401000000004</v>
      </c>
      <c r="S273" s="174">
        <v>0</v>
      </c>
      <c r="T273" s="175">
        <f>S273*H273</f>
        <v>0</v>
      </c>
      <c r="AR273" s="24" t="s">
        <v>164</v>
      </c>
      <c r="AT273" s="24" t="s">
        <v>141</v>
      </c>
      <c r="AU273" s="24" t="s">
        <v>89</v>
      </c>
      <c r="AY273" s="24" t="s">
        <v>138</v>
      </c>
      <c r="BE273" s="176">
        <f>IF(N273="základní",J273,0)</f>
        <v>0</v>
      </c>
      <c r="BF273" s="176">
        <f>IF(N273="snížená",J273,0)</f>
        <v>56548.5</v>
      </c>
      <c r="BG273" s="176">
        <f>IF(N273="zákl. přenesená",J273,0)</f>
        <v>0</v>
      </c>
      <c r="BH273" s="176">
        <f>IF(N273="sníž. přenesená",J273,0)</f>
        <v>0</v>
      </c>
      <c r="BI273" s="176">
        <f>IF(N273="nulová",J273,0)</f>
        <v>0</v>
      </c>
      <c r="BJ273" s="24" t="s">
        <v>89</v>
      </c>
      <c r="BK273" s="176">
        <f>ROUND(I273*H273,2)</f>
        <v>56548.5</v>
      </c>
      <c r="BL273" s="24" t="s">
        <v>164</v>
      </c>
      <c r="BM273" s="24" t="s">
        <v>792</v>
      </c>
    </row>
    <row r="274" spans="2:65" s="12" customFormat="1">
      <c r="B274" s="180"/>
      <c r="D274" s="177" t="s">
        <v>150</v>
      </c>
      <c r="E274" s="181" t="s">
        <v>22</v>
      </c>
      <c r="F274" s="182" t="s">
        <v>641</v>
      </c>
      <c r="H274" s="181" t="s">
        <v>22</v>
      </c>
      <c r="I274" s="183"/>
      <c r="L274" s="180"/>
      <c r="M274" s="184"/>
      <c r="T274" s="185"/>
      <c r="AT274" s="181" t="s">
        <v>150</v>
      </c>
      <c r="AU274" s="181" t="s">
        <v>89</v>
      </c>
      <c r="AV274" s="12" t="s">
        <v>24</v>
      </c>
      <c r="AW274" s="12" t="s">
        <v>42</v>
      </c>
      <c r="AX274" s="12" t="s">
        <v>79</v>
      </c>
      <c r="AY274" s="181" t="s">
        <v>138</v>
      </c>
    </row>
    <row r="275" spans="2:65" s="13" customFormat="1">
      <c r="B275" s="186"/>
      <c r="D275" s="177" t="s">
        <v>150</v>
      </c>
      <c r="E275" s="187" t="s">
        <v>22</v>
      </c>
      <c r="F275" s="188" t="s">
        <v>793</v>
      </c>
      <c r="H275" s="189">
        <v>180.14</v>
      </c>
      <c r="I275" s="190"/>
      <c r="L275" s="186"/>
      <c r="M275" s="191"/>
      <c r="T275" s="192"/>
      <c r="AT275" s="187" t="s">
        <v>150</v>
      </c>
      <c r="AU275" s="187" t="s">
        <v>89</v>
      </c>
      <c r="AV275" s="13" t="s">
        <v>89</v>
      </c>
      <c r="AW275" s="13" t="s">
        <v>42</v>
      </c>
      <c r="AX275" s="13" t="s">
        <v>79</v>
      </c>
      <c r="AY275" s="187" t="s">
        <v>138</v>
      </c>
    </row>
    <row r="276" spans="2:65" s="13" customFormat="1">
      <c r="B276" s="186"/>
      <c r="D276" s="177" t="s">
        <v>150</v>
      </c>
      <c r="E276" s="187" t="s">
        <v>22</v>
      </c>
      <c r="F276" s="188" t="s">
        <v>794</v>
      </c>
      <c r="H276" s="189">
        <v>122.05</v>
      </c>
      <c r="I276" s="190"/>
      <c r="L276" s="186"/>
      <c r="M276" s="191"/>
      <c r="T276" s="192"/>
      <c r="AT276" s="187" t="s">
        <v>150</v>
      </c>
      <c r="AU276" s="187" t="s">
        <v>89</v>
      </c>
      <c r="AV276" s="13" t="s">
        <v>89</v>
      </c>
      <c r="AW276" s="13" t="s">
        <v>42</v>
      </c>
      <c r="AX276" s="13" t="s">
        <v>79</v>
      </c>
      <c r="AY276" s="187" t="s">
        <v>138</v>
      </c>
    </row>
    <row r="277" spans="2:65" s="13" customFormat="1">
      <c r="B277" s="186"/>
      <c r="D277" s="177" t="s">
        <v>150</v>
      </c>
      <c r="E277" s="187" t="s">
        <v>22</v>
      </c>
      <c r="F277" s="188" t="s">
        <v>795</v>
      </c>
      <c r="H277" s="189">
        <v>74.8</v>
      </c>
      <c r="I277" s="190"/>
      <c r="L277" s="186"/>
      <c r="M277" s="191"/>
      <c r="T277" s="192"/>
      <c r="AT277" s="187" t="s">
        <v>150</v>
      </c>
      <c r="AU277" s="187" t="s">
        <v>89</v>
      </c>
      <c r="AV277" s="13" t="s">
        <v>89</v>
      </c>
      <c r="AW277" s="13" t="s">
        <v>42</v>
      </c>
      <c r="AX277" s="13" t="s">
        <v>79</v>
      </c>
      <c r="AY277" s="187" t="s">
        <v>138</v>
      </c>
    </row>
    <row r="278" spans="2:65" s="14" customFormat="1">
      <c r="B278" s="193"/>
      <c r="D278" s="177" t="s">
        <v>150</v>
      </c>
      <c r="E278" s="194" t="s">
        <v>22</v>
      </c>
      <c r="F278" s="195" t="s">
        <v>161</v>
      </c>
      <c r="H278" s="196">
        <v>376.99</v>
      </c>
      <c r="I278" s="197"/>
      <c r="L278" s="193"/>
      <c r="M278" s="198"/>
      <c r="T278" s="199"/>
      <c r="AT278" s="194" t="s">
        <v>150</v>
      </c>
      <c r="AU278" s="194" t="s">
        <v>89</v>
      </c>
      <c r="AV278" s="14" t="s">
        <v>162</v>
      </c>
      <c r="AW278" s="14" t="s">
        <v>42</v>
      </c>
      <c r="AX278" s="14" t="s">
        <v>79</v>
      </c>
      <c r="AY278" s="194" t="s">
        <v>138</v>
      </c>
    </row>
    <row r="279" spans="2:65" s="15" customFormat="1">
      <c r="B279" s="200"/>
      <c r="D279" s="177" t="s">
        <v>150</v>
      </c>
      <c r="E279" s="201" t="s">
        <v>22</v>
      </c>
      <c r="F279" s="202" t="s">
        <v>163</v>
      </c>
      <c r="H279" s="203">
        <v>376.99</v>
      </c>
      <c r="I279" s="204"/>
      <c r="L279" s="200"/>
      <c r="M279" s="205"/>
      <c r="T279" s="206"/>
      <c r="AT279" s="201" t="s">
        <v>150</v>
      </c>
      <c r="AU279" s="201" t="s">
        <v>89</v>
      </c>
      <c r="AV279" s="15" t="s">
        <v>164</v>
      </c>
      <c r="AW279" s="15" t="s">
        <v>42</v>
      </c>
      <c r="AX279" s="15" t="s">
        <v>24</v>
      </c>
      <c r="AY279" s="201" t="s">
        <v>138</v>
      </c>
    </row>
    <row r="280" spans="2:65" s="1" customFormat="1" ht="25.5" customHeight="1">
      <c r="B280" s="40"/>
      <c r="C280" s="165" t="s">
        <v>9</v>
      </c>
      <c r="D280" s="165" t="s">
        <v>141</v>
      </c>
      <c r="E280" s="166" t="s">
        <v>796</v>
      </c>
      <c r="F280" s="167" t="s">
        <v>797</v>
      </c>
      <c r="G280" s="168" t="s">
        <v>144</v>
      </c>
      <c r="H280" s="169">
        <v>489.35899999999998</v>
      </c>
      <c r="I280" s="170">
        <v>290</v>
      </c>
      <c r="J280" s="171">
        <f>ROUND(I280*H280,2)</f>
        <v>141914.10999999999</v>
      </c>
      <c r="K280" s="167" t="s">
        <v>145</v>
      </c>
      <c r="L280" s="40"/>
      <c r="M280" s="172" t="s">
        <v>22</v>
      </c>
      <c r="N280" s="173" t="s">
        <v>51</v>
      </c>
      <c r="P280" s="174">
        <f>O280*H280</f>
        <v>0</v>
      </c>
      <c r="Q280" s="174">
        <v>3.48E-3</v>
      </c>
      <c r="R280" s="174">
        <f>Q280*H280</f>
        <v>1.70296932</v>
      </c>
      <c r="S280" s="174">
        <v>0</v>
      </c>
      <c r="T280" s="175">
        <f>S280*H280</f>
        <v>0</v>
      </c>
      <c r="AR280" s="24" t="s">
        <v>164</v>
      </c>
      <c r="AT280" s="24" t="s">
        <v>141</v>
      </c>
      <c r="AU280" s="24" t="s">
        <v>89</v>
      </c>
      <c r="AY280" s="24" t="s">
        <v>138</v>
      </c>
      <c r="BE280" s="176">
        <f>IF(N280="základní",J280,0)</f>
        <v>0</v>
      </c>
      <c r="BF280" s="176">
        <f>IF(N280="snížená",J280,0)</f>
        <v>141914.10999999999</v>
      </c>
      <c r="BG280" s="176">
        <f>IF(N280="zákl. přenesená",J280,0)</f>
        <v>0</v>
      </c>
      <c r="BH280" s="176">
        <f>IF(N280="sníž. přenesená",J280,0)</f>
        <v>0</v>
      </c>
      <c r="BI280" s="176">
        <f>IF(N280="nulová",J280,0)</f>
        <v>0</v>
      </c>
      <c r="BJ280" s="24" t="s">
        <v>89</v>
      </c>
      <c r="BK280" s="176">
        <f>ROUND(I280*H280,2)</f>
        <v>141914.10999999999</v>
      </c>
      <c r="BL280" s="24" t="s">
        <v>164</v>
      </c>
      <c r="BM280" s="24" t="s">
        <v>798</v>
      </c>
    </row>
    <row r="281" spans="2:65" s="12" customFormat="1">
      <c r="B281" s="180"/>
      <c r="D281" s="177" t="s">
        <v>150</v>
      </c>
      <c r="E281" s="181" t="s">
        <v>22</v>
      </c>
      <c r="F281" s="182" t="s">
        <v>641</v>
      </c>
      <c r="H281" s="181" t="s">
        <v>22</v>
      </c>
      <c r="I281" s="183"/>
      <c r="L281" s="180"/>
      <c r="M281" s="184"/>
      <c r="T281" s="185"/>
      <c r="AT281" s="181" t="s">
        <v>150</v>
      </c>
      <c r="AU281" s="181" t="s">
        <v>89</v>
      </c>
      <c r="AV281" s="12" t="s">
        <v>24</v>
      </c>
      <c r="AW281" s="12" t="s">
        <v>42</v>
      </c>
      <c r="AX281" s="12" t="s">
        <v>79</v>
      </c>
      <c r="AY281" s="181" t="s">
        <v>138</v>
      </c>
    </row>
    <row r="282" spans="2:65" s="12" customFormat="1">
      <c r="B282" s="180"/>
      <c r="D282" s="177" t="s">
        <v>150</v>
      </c>
      <c r="E282" s="181" t="s">
        <v>22</v>
      </c>
      <c r="F282" s="182" t="s">
        <v>642</v>
      </c>
      <c r="H282" s="181" t="s">
        <v>22</v>
      </c>
      <c r="I282" s="183"/>
      <c r="L282" s="180"/>
      <c r="M282" s="184"/>
      <c r="T282" s="185"/>
      <c r="AT282" s="181" t="s">
        <v>150</v>
      </c>
      <c r="AU282" s="181" t="s">
        <v>89</v>
      </c>
      <c r="AV282" s="12" t="s">
        <v>24</v>
      </c>
      <c r="AW282" s="12" t="s">
        <v>42</v>
      </c>
      <c r="AX282" s="12" t="s">
        <v>79</v>
      </c>
      <c r="AY282" s="181" t="s">
        <v>138</v>
      </c>
    </row>
    <row r="283" spans="2:65" s="13" customFormat="1">
      <c r="B283" s="186"/>
      <c r="D283" s="177" t="s">
        <v>150</v>
      </c>
      <c r="E283" s="187" t="s">
        <v>22</v>
      </c>
      <c r="F283" s="188" t="s">
        <v>643</v>
      </c>
      <c r="H283" s="189">
        <v>102.27</v>
      </c>
      <c r="I283" s="190"/>
      <c r="L283" s="186"/>
      <c r="M283" s="191"/>
      <c r="T283" s="192"/>
      <c r="AT283" s="187" t="s">
        <v>150</v>
      </c>
      <c r="AU283" s="187" t="s">
        <v>89</v>
      </c>
      <c r="AV283" s="13" t="s">
        <v>89</v>
      </c>
      <c r="AW283" s="13" t="s">
        <v>42</v>
      </c>
      <c r="AX283" s="13" t="s">
        <v>79</v>
      </c>
      <c r="AY283" s="187" t="s">
        <v>138</v>
      </c>
    </row>
    <row r="284" spans="2:65" s="13" customFormat="1">
      <c r="B284" s="186"/>
      <c r="D284" s="177" t="s">
        <v>150</v>
      </c>
      <c r="E284" s="187" t="s">
        <v>22</v>
      </c>
      <c r="F284" s="188" t="s">
        <v>644</v>
      </c>
      <c r="H284" s="189">
        <v>169.35</v>
      </c>
      <c r="I284" s="190"/>
      <c r="L284" s="186"/>
      <c r="M284" s="191"/>
      <c r="T284" s="192"/>
      <c r="AT284" s="187" t="s">
        <v>150</v>
      </c>
      <c r="AU284" s="187" t="s">
        <v>89</v>
      </c>
      <c r="AV284" s="13" t="s">
        <v>89</v>
      </c>
      <c r="AW284" s="13" t="s">
        <v>42</v>
      </c>
      <c r="AX284" s="13" t="s">
        <v>79</v>
      </c>
      <c r="AY284" s="187" t="s">
        <v>138</v>
      </c>
    </row>
    <row r="285" spans="2:65" s="13" customFormat="1">
      <c r="B285" s="186"/>
      <c r="D285" s="177" t="s">
        <v>150</v>
      </c>
      <c r="E285" s="187" t="s">
        <v>22</v>
      </c>
      <c r="F285" s="188" t="s">
        <v>645</v>
      </c>
      <c r="H285" s="189">
        <v>103.23</v>
      </c>
      <c r="I285" s="190"/>
      <c r="L285" s="186"/>
      <c r="M285" s="191"/>
      <c r="T285" s="192"/>
      <c r="AT285" s="187" t="s">
        <v>150</v>
      </c>
      <c r="AU285" s="187" t="s">
        <v>89</v>
      </c>
      <c r="AV285" s="13" t="s">
        <v>89</v>
      </c>
      <c r="AW285" s="13" t="s">
        <v>42</v>
      </c>
      <c r="AX285" s="13" t="s">
        <v>79</v>
      </c>
      <c r="AY285" s="187" t="s">
        <v>138</v>
      </c>
    </row>
    <row r="286" spans="2:65" s="13" customFormat="1">
      <c r="B286" s="186"/>
      <c r="D286" s="177" t="s">
        <v>150</v>
      </c>
      <c r="E286" s="187" t="s">
        <v>22</v>
      </c>
      <c r="F286" s="188" t="s">
        <v>646</v>
      </c>
      <c r="H286" s="189">
        <v>73.05</v>
      </c>
      <c r="I286" s="190"/>
      <c r="L286" s="186"/>
      <c r="M286" s="191"/>
      <c r="T286" s="192"/>
      <c r="AT286" s="187" t="s">
        <v>150</v>
      </c>
      <c r="AU286" s="187" t="s">
        <v>89</v>
      </c>
      <c r="AV286" s="13" t="s">
        <v>89</v>
      </c>
      <c r="AW286" s="13" t="s">
        <v>42</v>
      </c>
      <c r="AX286" s="13" t="s">
        <v>79</v>
      </c>
      <c r="AY286" s="187" t="s">
        <v>138</v>
      </c>
    </row>
    <row r="287" spans="2:65" s="14" customFormat="1">
      <c r="B287" s="193"/>
      <c r="D287" s="177" t="s">
        <v>150</v>
      </c>
      <c r="E287" s="194" t="s">
        <v>22</v>
      </c>
      <c r="F287" s="195" t="s">
        <v>161</v>
      </c>
      <c r="H287" s="196">
        <v>447.9</v>
      </c>
      <c r="I287" s="197"/>
      <c r="L287" s="193"/>
      <c r="M287" s="198"/>
      <c r="T287" s="199"/>
      <c r="AT287" s="194" t="s">
        <v>150</v>
      </c>
      <c r="AU287" s="194" t="s">
        <v>89</v>
      </c>
      <c r="AV287" s="14" t="s">
        <v>162</v>
      </c>
      <c r="AW287" s="14" t="s">
        <v>42</v>
      </c>
      <c r="AX287" s="14" t="s">
        <v>79</v>
      </c>
      <c r="AY287" s="194" t="s">
        <v>138</v>
      </c>
    </row>
    <row r="288" spans="2:65" s="12" customFormat="1">
      <c r="B288" s="180"/>
      <c r="D288" s="177" t="s">
        <v>150</v>
      </c>
      <c r="E288" s="181" t="s">
        <v>22</v>
      </c>
      <c r="F288" s="182" t="s">
        <v>691</v>
      </c>
      <c r="H288" s="181" t="s">
        <v>22</v>
      </c>
      <c r="I288" s="183"/>
      <c r="L288" s="180"/>
      <c r="M288" s="184"/>
      <c r="T288" s="185"/>
      <c r="AT288" s="181" t="s">
        <v>150</v>
      </c>
      <c r="AU288" s="181" t="s">
        <v>89</v>
      </c>
      <c r="AV288" s="12" t="s">
        <v>24</v>
      </c>
      <c r="AW288" s="12" t="s">
        <v>42</v>
      </c>
      <c r="AX288" s="12" t="s">
        <v>79</v>
      </c>
      <c r="AY288" s="181" t="s">
        <v>138</v>
      </c>
    </row>
    <row r="289" spans="2:65" s="13" customFormat="1">
      <c r="B289" s="186"/>
      <c r="D289" s="177" t="s">
        <v>150</v>
      </c>
      <c r="E289" s="187" t="s">
        <v>22</v>
      </c>
      <c r="F289" s="188" t="s">
        <v>692</v>
      </c>
      <c r="H289" s="189">
        <v>5.9050000000000002</v>
      </c>
      <c r="I289" s="190"/>
      <c r="L289" s="186"/>
      <c r="M289" s="191"/>
      <c r="T289" s="192"/>
      <c r="AT289" s="187" t="s">
        <v>150</v>
      </c>
      <c r="AU289" s="187" t="s">
        <v>89</v>
      </c>
      <c r="AV289" s="13" t="s">
        <v>89</v>
      </c>
      <c r="AW289" s="13" t="s">
        <v>42</v>
      </c>
      <c r="AX289" s="13" t="s">
        <v>79</v>
      </c>
      <c r="AY289" s="187" t="s">
        <v>138</v>
      </c>
    </row>
    <row r="290" spans="2:65" s="13" customFormat="1">
      <c r="B290" s="186"/>
      <c r="D290" s="177" t="s">
        <v>150</v>
      </c>
      <c r="E290" s="187" t="s">
        <v>22</v>
      </c>
      <c r="F290" s="188" t="s">
        <v>693</v>
      </c>
      <c r="H290" s="189">
        <v>7.11</v>
      </c>
      <c r="I290" s="190"/>
      <c r="L290" s="186"/>
      <c r="M290" s="191"/>
      <c r="T290" s="192"/>
      <c r="AT290" s="187" t="s">
        <v>150</v>
      </c>
      <c r="AU290" s="187" t="s">
        <v>89</v>
      </c>
      <c r="AV290" s="13" t="s">
        <v>89</v>
      </c>
      <c r="AW290" s="13" t="s">
        <v>42</v>
      </c>
      <c r="AX290" s="13" t="s">
        <v>79</v>
      </c>
      <c r="AY290" s="187" t="s">
        <v>138</v>
      </c>
    </row>
    <row r="291" spans="2:65" s="13" customFormat="1">
      <c r="B291" s="186"/>
      <c r="D291" s="177" t="s">
        <v>150</v>
      </c>
      <c r="E291" s="187" t="s">
        <v>22</v>
      </c>
      <c r="F291" s="188" t="s">
        <v>694</v>
      </c>
      <c r="H291" s="189">
        <v>7.11</v>
      </c>
      <c r="I291" s="190"/>
      <c r="L291" s="186"/>
      <c r="M291" s="191"/>
      <c r="T291" s="192"/>
      <c r="AT291" s="187" t="s">
        <v>150</v>
      </c>
      <c r="AU291" s="187" t="s">
        <v>89</v>
      </c>
      <c r="AV291" s="13" t="s">
        <v>89</v>
      </c>
      <c r="AW291" s="13" t="s">
        <v>42</v>
      </c>
      <c r="AX291" s="13" t="s">
        <v>79</v>
      </c>
      <c r="AY291" s="187" t="s">
        <v>138</v>
      </c>
    </row>
    <row r="292" spans="2:65" s="13" customFormat="1">
      <c r="B292" s="186"/>
      <c r="D292" s="177" t="s">
        <v>150</v>
      </c>
      <c r="E292" s="187" t="s">
        <v>22</v>
      </c>
      <c r="F292" s="188" t="s">
        <v>695</v>
      </c>
      <c r="H292" s="189">
        <v>4.9169999999999998</v>
      </c>
      <c r="I292" s="190"/>
      <c r="L292" s="186"/>
      <c r="M292" s="191"/>
      <c r="T292" s="192"/>
      <c r="AT292" s="187" t="s">
        <v>150</v>
      </c>
      <c r="AU292" s="187" t="s">
        <v>89</v>
      </c>
      <c r="AV292" s="13" t="s">
        <v>89</v>
      </c>
      <c r="AW292" s="13" t="s">
        <v>42</v>
      </c>
      <c r="AX292" s="13" t="s">
        <v>79</v>
      </c>
      <c r="AY292" s="187" t="s">
        <v>138</v>
      </c>
    </row>
    <row r="293" spans="2:65" s="13" customFormat="1">
      <c r="B293" s="186"/>
      <c r="D293" s="177" t="s">
        <v>150</v>
      </c>
      <c r="E293" s="187" t="s">
        <v>22</v>
      </c>
      <c r="F293" s="188" t="s">
        <v>696</v>
      </c>
      <c r="H293" s="189">
        <v>4.218</v>
      </c>
      <c r="I293" s="190"/>
      <c r="L293" s="186"/>
      <c r="M293" s="191"/>
      <c r="T293" s="192"/>
      <c r="AT293" s="187" t="s">
        <v>150</v>
      </c>
      <c r="AU293" s="187" t="s">
        <v>89</v>
      </c>
      <c r="AV293" s="13" t="s">
        <v>89</v>
      </c>
      <c r="AW293" s="13" t="s">
        <v>42</v>
      </c>
      <c r="AX293" s="13" t="s">
        <v>79</v>
      </c>
      <c r="AY293" s="187" t="s">
        <v>138</v>
      </c>
    </row>
    <row r="294" spans="2:65" s="13" customFormat="1">
      <c r="B294" s="186"/>
      <c r="D294" s="177" t="s">
        <v>150</v>
      </c>
      <c r="E294" s="187" t="s">
        <v>22</v>
      </c>
      <c r="F294" s="188" t="s">
        <v>697</v>
      </c>
      <c r="H294" s="189">
        <v>4.218</v>
      </c>
      <c r="I294" s="190"/>
      <c r="L294" s="186"/>
      <c r="M294" s="191"/>
      <c r="T294" s="192"/>
      <c r="AT294" s="187" t="s">
        <v>150</v>
      </c>
      <c r="AU294" s="187" t="s">
        <v>89</v>
      </c>
      <c r="AV294" s="13" t="s">
        <v>89</v>
      </c>
      <c r="AW294" s="13" t="s">
        <v>42</v>
      </c>
      <c r="AX294" s="13" t="s">
        <v>79</v>
      </c>
      <c r="AY294" s="187" t="s">
        <v>138</v>
      </c>
    </row>
    <row r="295" spans="2:65" s="13" customFormat="1">
      <c r="B295" s="186"/>
      <c r="D295" s="177" t="s">
        <v>150</v>
      </c>
      <c r="E295" s="187" t="s">
        <v>22</v>
      </c>
      <c r="F295" s="188" t="s">
        <v>698</v>
      </c>
      <c r="H295" s="189">
        <v>3.8479999999999999</v>
      </c>
      <c r="I295" s="190"/>
      <c r="L295" s="186"/>
      <c r="M295" s="191"/>
      <c r="T295" s="192"/>
      <c r="AT295" s="187" t="s">
        <v>150</v>
      </c>
      <c r="AU295" s="187" t="s">
        <v>89</v>
      </c>
      <c r="AV295" s="13" t="s">
        <v>89</v>
      </c>
      <c r="AW295" s="13" t="s">
        <v>42</v>
      </c>
      <c r="AX295" s="13" t="s">
        <v>79</v>
      </c>
      <c r="AY295" s="187" t="s">
        <v>138</v>
      </c>
    </row>
    <row r="296" spans="2:65" s="13" customFormat="1">
      <c r="B296" s="186"/>
      <c r="D296" s="177" t="s">
        <v>150</v>
      </c>
      <c r="E296" s="187" t="s">
        <v>22</v>
      </c>
      <c r="F296" s="188" t="s">
        <v>699</v>
      </c>
      <c r="H296" s="189">
        <v>2.1320000000000001</v>
      </c>
      <c r="I296" s="190"/>
      <c r="L296" s="186"/>
      <c r="M296" s="191"/>
      <c r="T296" s="192"/>
      <c r="AT296" s="187" t="s">
        <v>150</v>
      </c>
      <c r="AU296" s="187" t="s">
        <v>89</v>
      </c>
      <c r="AV296" s="13" t="s">
        <v>89</v>
      </c>
      <c r="AW296" s="13" t="s">
        <v>42</v>
      </c>
      <c r="AX296" s="13" t="s">
        <v>79</v>
      </c>
      <c r="AY296" s="187" t="s">
        <v>138</v>
      </c>
    </row>
    <row r="297" spans="2:65" s="13" customFormat="1">
      <c r="B297" s="186"/>
      <c r="D297" s="177" t="s">
        <v>150</v>
      </c>
      <c r="E297" s="187" t="s">
        <v>22</v>
      </c>
      <c r="F297" s="188" t="s">
        <v>700</v>
      </c>
      <c r="H297" s="189">
        <v>1.2430000000000001</v>
      </c>
      <c r="I297" s="190"/>
      <c r="L297" s="186"/>
      <c r="M297" s="191"/>
      <c r="T297" s="192"/>
      <c r="AT297" s="187" t="s">
        <v>150</v>
      </c>
      <c r="AU297" s="187" t="s">
        <v>89</v>
      </c>
      <c r="AV297" s="13" t="s">
        <v>89</v>
      </c>
      <c r="AW297" s="13" t="s">
        <v>42</v>
      </c>
      <c r="AX297" s="13" t="s">
        <v>79</v>
      </c>
      <c r="AY297" s="187" t="s">
        <v>138</v>
      </c>
    </row>
    <row r="298" spans="2:65" s="13" customFormat="1">
      <c r="B298" s="186"/>
      <c r="D298" s="177" t="s">
        <v>150</v>
      </c>
      <c r="E298" s="187" t="s">
        <v>22</v>
      </c>
      <c r="F298" s="188" t="s">
        <v>701</v>
      </c>
      <c r="H298" s="189">
        <v>0.75800000000000001</v>
      </c>
      <c r="I298" s="190"/>
      <c r="L298" s="186"/>
      <c r="M298" s="191"/>
      <c r="T298" s="192"/>
      <c r="AT298" s="187" t="s">
        <v>150</v>
      </c>
      <c r="AU298" s="187" t="s">
        <v>89</v>
      </c>
      <c r="AV298" s="13" t="s">
        <v>89</v>
      </c>
      <c r="AW298" s="13" t="s">
        <v>42</v>
      </c>
      <c r="AX298" s="13" t="s">
        <v>79</v>
      </c>
      <c r="AY298" s="187" t="s">
        <v>138</v>
      </c>
    </row>
    <row r="299" spans="2:65" s="14" customFormat="1">
      <c r="B299" s="193"/>
      <c r="D299" s="177" t="s">
        <v>150</v>
      </c>
      <c r="E299" s="194" t="s">
        <v>22</v>
      </c>
      <c r="F299" s="195" t="s">
        <v>161</v>
      </c>
      <c r="H299" s="196">
        <v>41.459000000000003</v>
      </c>
      <c r="I299" s="197"/>
      <c r="L299" s="193"/>
      <c r="M299" s="198"/>
      <c r="T299" s="199"/>
      <c r="AT299" s="194" t="s">
        <v>150</v>
      </c>
      <c r="AU299" s="194" t="s">
        <v>89</v>
      </c>
      <c r="AV299" s="14" t="s">
        <v>162</v>
      </c>
      <c r="AW299" s="14" t="s">
        <v>42</v>
      </c>
      <c r="AX299" s="14" t="s">
        <v>79</v>
      </c>
      <c r="AY299" s="194" t="s">
        <v>138</v>
      </c>
    </row>
    <row r="300" spans="2:65" s="15" customFormat="1">
      <c r="B300" s="200"/>
      <c r="D300" s="177" t="s">
        <v>150</v>
      </c>
      <c r="E300" s="201" t="s">
        <v>22</v>
      </c>
      <c r="F300" s="202" t="s">
        <v>163</v>
      </c>
      <c r="H300" s="203">
        <v>489.35899999999998</v>
      </c>
      <c r="I300" s="204"/>
      <c r="L300" s="200"/>
      <c r="M300" s="205"/>
      <c r="T300" s="206"/>
      <c r="AT300" s="201" t="s">
        <v>150</v>
      </c>
      <c r="AU300" s="201" t="s">
        <v>89</v>
      </c>
      <c r="AV300" s="15" t="s">
        <v>164</v>
      </c>
      <c r="AW300" s="15" t="s">
        <v>42</v>
      </c>
      <c r="AX300" s="15" t="s">
        <v>24</v>
      </c>
      <c r="AY300" s="201" t="s">
        <v>138</v>
      </c>
    </row>
    <row r="301" spans="2:65" s="1" customFormat="1" ht="25.5" customHeight="1">
      <c r="B301" s="40"/>
      <c r="C301" s="165" t="s">
        <v>293</v>
      </c>
      <c r="D301" s="165" t="s">
        <v>141</v>
      </c>
      <c r="E301" s="166" t="s">
        <v>799</v>
      </c>
      <c r="F301" s="167" t="s">
        <v>800</v>
      </c>
      <c r="G301" s="168" t="s">
        <v>144</v>
      </c>
      <c r="H301" s="169">
        <v>35.1</v>
      </c>
      <c r="I301" s="170">
        <v>480</v>
      </c>
      <c r="J301" s="171">
        <f>ROUND(I301*H301,2)</f>
        <v>16848</v>
      </c>
      <c r="K301" s="167" t="s">
        <v>145</v>
      </c>
      <c r="L301" s="40"/>
      <c r="M301" s="172" t="s">
        <v>22</v>
      </c>
      <c r="N301" s="173" t="s">
        <v>51</v>
      </c>
      <c r="P301" s="174">
        <f>O301*H301</f>
        <v>0</v>
      </c>
      <c r="Q301" s="174">
        <v>3.48E-3</v>
      </c>
      <c r="R301" s="174">
        <f>Q301*H301</f>
        <v>0.12214800000000001</v>
      </c>
      <c r="S301" s="174">
        <v>0</v>
      </c>
      <c r="T301" s="175">
        <f>S301*H301</f>
        <v>0</v>
      </c>
      <c r="AR301" s="24" t="s">
        <v>164</v>
      </c>
      <c r="AT301" s="24" t="s">
        <v>141</v>
      </c>
      <c r="AU301" s="24" t="s">
        <v>89</v>
      </c>
      <c r="AY301" s="24" t="s">
        <v>138</v>
      </c>
      <c r="BE301" s="176">
        <f>IF(N301="základní",J301,0)</f>
        <v>0</v>
      </c>
      <c r="BF301" s="176">
        <f>IF(N301="snížená",J301,0)</f>
        <v>16848</v>
      </c>
      <c r="BG301" s="176">
        <f>IF(N301="zákl. přenesená",J301,0)</f>
        <v>0</v>
      </c>
      <c r="BH301" s="176">
        <f>IF(N301="sníž. přenesená",J301,0)</f>
        <v>0</v>
      </c>
      <c r="BI301" s="176">
        <f>IF(N301="nulová",J301,0)</f>
        <v>0</v>
      </c>
      <c r="BJ301" s="24" t="s">
        <v>89</v>
      </c>
      <c r="BK301" s="176">
        <f>ROUND(I301*H301,2)</f>
        <v>16848</v>
      </c>
      <c r="BL301" s="24" t="s">
        <v>164</v>
      </c>
      <c r="BM301" s="24" t="s">
        <v>801</v>
      </c>
    </row>
    <row r="302" spans="2:65" s="12" customFormat="1">
      <c r="B302" s="180"/>
      <c r="D302" s="177" t="s">
        <v>150</v>
      </c>
      <c r="E302" s="181" t="s">
        <v>22</v>
      </c>
      <c r="F302" s="182" t="s">
        <v>641</v>
      </c>
      <c r="H302" s="181" t="s">
        <v>22</v>
      </c>
      <c r="I302" s="183"/>
      <c r="L302" s="180"/>
      <c r="M302" s="184"/>
      <c r="T302" s="185"/>
      <c r="AT302" s="181" t="s">
        <v>150</v>
      </c>
      <c r="AU302" s="181" t="s">
        <v>89</v>
      </c>
      <c r="AV302" s="12" t="s">
        <v>24</v>
      </c>
      <c r="AW302" s="12" t="s">
        <v>42</v>
      </c>
      <c r="AX302" s="12" t="s">
        <v>79</v>
      </c>
      <c r="AY302" s="181" t="s">
        <v>138</v>
      </c>
    </row>
    <row r="303" spans="2:65" s="12" customFormat="1">
      <c r="B303" s="180"/>
      <c r="D303" s="177" t="s">
        <v>150</v>
      </c>
      <c r="E303" s="181" t="s">
        <v>22</v>
      </c>
      <c r="F303" s="182" t="s">
        <v>647</v>
      </c>
      <c r="H303" s="181" t="s">
        <v>22</v>
      </c>
      <c r="I303" s="183"/>
      <c r="L303" s="180"/>
      <c r="M303" s="184"/>
      <c r="T303" s="185"/>
      <c r="AT303" s="181" t="s">
        <v>150</v>
      </c>
      <c r="AU303" s="181" t="s">
        <v>89</v>
      </c>
      <c r="AV303" s="12" t="s">
        <v>24</v>
      </c>
      <c r="AW303" s="12" t="s">
        <v>42</v>
      </c>
      <c r="AX303" s="12" t="s">
        <v>79</v>
      </c>
      <c r="AY303" s="181" t="s">
        <v>138</v>
      </c>
    </row>
    <row r="304" spans="2:65" s="13" customFormat="1">
      <c r="B304" s="186"/>
      <c r="D304" s="177" t="s">
        <v>150</v>
      </c>
      <c r="E304" s="187" t="s">
        <v>22</v>
      </c>
      <c r="F304" s="188" t="s">
        <v>648</v>
      </c>
      <c r="H304" s="189">
        <v>6.3</v>
      </c>
      <c r="I304" s="190"/>
      <c r="L304" s="186"/>
      <c r="M304" s="191"/>
      <c r="T304" s="192"/>
      <c r="AT304" s="187" t="s">
        <v>150</v>
      </c>
      <c r="AU304" s="187" t="s">
        <v>89</v>
      </c>
      <c r="AV304" s="13" t="s">
        <v>89</v>
      </c>
      <c r="AW304" s="13" t="s">
        <v>42</v>
      </c>
      <c r="AX304" s="13" t="s">
        <v>79</v>
      </c>
      <c r="AY304" s="187" t="s">
        <v>138</v>
      </c>
    </row>
    <row r="305" spans="2:65" s="13" customFormat="1">
      <c r="B305" s="186"/>
      <c r="D305" s="177" t="s">
        <v>150</v>
      </c>
      <c r="E305" s="187" t="s">
        <v>22</v>
      </c>
      <c r="F305" s="188" t="s">
        <v>649</v>
      </c>
      <c r="H305" s="189">
        <v>13.9</v>
      </c>
      <c r="I305" s="190"/>
      <c r="L305" s="186"/>
      <c r="M305" s="191"/>
      <c r="T305" s="192"/>
      <c r="AT305" s="187" t="s">
        <v>150</v>
      </c>
      <c r="AU305" s="187" t="s">
        <v>89</v>
      </c>
      <c r="AV305" s="13" t="s">
        <v>89</v>
      </c>
      <c r="AW305" s="13" t="s">
        <v>42</v>
      </c>
      <c r="AX305" s="13" t="s">
        <v>79</v>
      </c>
      <c r="AY305" s="187" t="s">
        <v>138</v>
      </c>
    </row>
    <row r="306" spans="2:65" s="13" customFormat="1">
      <c r="B306" s="186"/>
      <c r="D306" s="177" t="s">
        <v>150</v>
      </c>
      <c r="E306" s="187" t="s">
        <v>22</v>
      </c>
      <c r="F306" s="188" t="s">
        <v>650</v>
      </c>
      <c r="H306" s="189">
        <v>12.6</v>
      </c>
      <c r="I306" s="190"/>
      <c r="L306" s="186"/>
      <c r="M306" s="191"/>
      <c r="T306" s="192"/>
      <c r="AT306" s="187" t="s">
        <v>150</v>
      </c>
      <c r="AU306" s="187" t="s">
        <v>89</v>
      </c>
      <c r="AV306" s="13" t="s">
        <v>89</v>
      </c>
      <c r="AW306" s="13" t="s">
        <v>42</v>
      </c>
      <c r="AX306" s="13" t="s">
        <v>79</v>
      </c>
      <c r="AY306" s="187" t="s">
        <v>138</v>
      </c>
    </row>
    <row r="307" spans="2:65" s="13" customFormat="1">
      <c r="B307" s="186"/>
      <c r="D307" s="177" t="s">
        <v>150</v>
      </c>
      <c r="E307" s="187" t="s">
        <v>22</v>
      </c>
      <c r="F307" s="188" t="s">
        <v>651</v>
      </c>
      <c r="H307" s="189">
        <v>2.2999999999999998</v>
      </c>
      <c r="I307" s="190"/>
      <c r="L307" s="186"/>
      <c r="M307" s="191"/>
      <c r="T307" s="192"/>
      <c r="AT307" s="187" t="s">
        <v>150</v>
      </c>
      <c r="AU307" s="187" t="s">
        <v>89</v>
      </c>
      <c r="AV307" s="13" t="s">
        <v>89</v>
      </c>
      <c r="AW307" s="13" t="s">
        <v>42</v>
      </c>
      <c r="AX307" s="13" t="s">
        <v>79</v>
      </c>
      <c r="AY307" s="187" t="s">
        <v>138</v>
      </c>
    </row>
    <row r="308" spans="2:65" s="14" customFormat="1">
      <c r="B308" s="193"/>
      <c r="D308" s="177" t="s">
        <v>150</v>
      </c>
      <c r="E308" s="194" t="s">
        <v>22</v>
      </c>
      <c r="F308" s="195" t="s">
        <v>161</v>
      </c>
      <c r="H308" s="196">
        <v>35.1</v>
      </c>
      <c r="I308" s="197"/>
      <c r="L308" s="193"/>
      <c r="M308" s="198"/>
      <c r="T308" s="199"/>
      <c r="AT308" s="194" t="s">
        <v>150</v>
      </c>
      <c r="AU308" s="194" t="s">
        <v>89</v>
      </c>
      <c r="AV308" s="14" t="s">
        <v>162</v>
      </c>
      <c r="AW308" s="14" t="s">
        <v>42</v>
      </c>
      <c r="AX308" s="14" t="s">
        <v>79</v>
      </c>
      <c r="AY308" s="194" t="s">
        <v>138</v>
      </c>
    </row>
    <row r="309" spans="2:65" s="15" customFormat="1">
      <c r="B309" s="200"/>
      <c r="D309" s="177" t="s">
        <v>150</v>
      </c>
      <c r="E309" s="201" t="s">
        <v>22</v>
      </c>
      <c r="F309" s="202" t="s">
        <v>163</v>
      </c>
      <c r="H309" s="203">
        <v>35.1</v>
      </c>
      <c r="I309" s="204"/>
      <c r="L309" s="200"/>
      <c r="M309" s="205"/>
      <c r="T309" s="206"/>
      <c r="AT309" s="201" t="s">
        <v>150</v>
      </c>
      <c r="AU309" s="201" t="s">
        <v>89</v>
      </c>
      <c r="AV309" s="15" t="s">
        <v>164</v>
      </c>
      <c r="AW309" s="15" t="s">
        <v>42</v>
      </c>
      <c r="AX309" s="15" t="s">
        <v>24</v>
      </c>
      <c r="AY309" s="201" t="s">
        <v>138</v>
      </c>
    </row>
    <row r="310" spans="2:65" s="1" customFormat="1" ht="25.5" customHeight="1">
      <c r="B310" s="40"/>
      <c r="C310" s="165" t="s">
        <v>298</v>
      </c>
      <c r="D310" s="165" t="s">
        <v>141</v>
      </c>
      <c r="E310" s="166" t="s">
        <v>802</v>
      </c>
      <c r="F310" s="167" t="s">
        <v>803</v>
      </c>
      <c r="G310" s="168" t="s">
        <v>314</v>
      </c>
      <c r="H310" s="169">
        <v>21</v>
      </c>
      <c r="I310" s="170">
        <v>350</v>
      </c>
      <c r="J310" s="171">
        <f>ROUND(I310*H310,2)</f>
        <v>7350</v>
      </c>
      <c r="K310" s="167" t="s">
        <v>145</v>
      </c>
      <c r="L310" s="40"/>
      <c r="M310" s="172" t="s">
        <v>22</v>
      </c>
      <c r="N310" s="173" t="s">
        <v>51</v>
      </c>
      <c r="P310" s="174">
        <f>O310*H310</f>
        <v>0</v>
      </c>
      <c r="Q310" s="174">
        <v>5.0000000000000001E-4</v>
      </c>
      <c r="R310" s="174">
        <f>Q310*H310</f>
        <v>1.0500000000000001E-2</v>
      </c>
      <c r="S310" s="174">
        <v>0</v>
      </c>
      <c r="T310" s="175">
        <f>S310*H310</f>
        <v>0</v>
      </c>
      <c r="AR310" s="24" t="s">
        <v>164</v>
      </c>
      <c r="AT310" s="24" t="s">
        <v>141</v>
      </c>
      <c r="AU310" s="24" t="s">
        <v>89</v>
      </c>
      <c r="AY310" s="24" t="s">
        <v>138</v>
      </c>
      <c r="BE310" s="176">
        <f>IF(N310="základní",J310,0)</f>
        <v>0</v>
      </c>
      <c r="BF310" s="176">
        <f>IF(N310="snížená",J310,0)</f>
        <v>7350</v>
      </c>
      <c r="BG310" s="176">
        <f>IF(N310="zákl. přenesená",J310,0)</f>
        <v>0</v>
      </c>
      <c r="BH310" s="176">
        <f>IF(N310="sníž. přenesená",J310,0)</f>
        <v>0</v>
      </c>
      <c r="BI310" s="176">
        <f>IF(N310="nulová",J310,0)</f>
        <v>0</v>
      </c>
      <c r="BJ310" s="24" t="s">
        <v>89</v>
      </c>
      <c r="BK310" s="176">
        <f>ROUND(I310*H310,2)</f>
        <v>7350</v>
      </c>
      <c r="BL310" s="24" t="s">
        <v>164</v>
      </c>
      <c r="BM310" s="24" t="s">
        <v>804</v>
      </c>
    </row>
    <row r="311" spans="2:65" s="1" customFormat="1" ht="47.5">
      <c r="B311" s="40"/>
      <c r="D311" s="177" t="s">
        <v>148</v>
      </c>
      <c r="F311" s="178" t="s">
        <v>805</v>
      </c>
      <c r="I311" s="106"/>
      <c r="L311" s="40"/>
      <c r="M311" s="179"/>
      <c r="T311" s="65"/>
      <c r="AT311" s="24" t="s">
        <v>148</v>
      </c>
      <c r="AU311" s="24" t="s">
        <v>89</v>
      </c>
    </row>
    <row r="312" spans="2:65" s="12" customFormat="1">
      <c r="B312" s="180"/>
      <c r="D312" s="177" t="s">
        <v>150</v>
      </c>
      <c r="E312" s="181" t="s">
        <v>22</v>
      </c>
      <c r="F312" s="182" t="s">
        <v>641</v>
      </c>
      <c r="H312" s="181" t="s">
        <v>22</v>
      </c>
      <c r="I312" s="183"/>
      <c r="L312" s="180"/>
      <c r="M312" s="184"/>
      <c r="T312" s="185"/>
      <c r="AT312" s="181" t="s">
        <v>150</v>
      </c>
      <c r="AU312" s="181" t="s">
        <v>89</v>
      </c>
      <c r="AV312" s="12" t="s">
        <v>24</v>
      </c>
      <c r="AW312" s="12" t="s">
        <v>42</v>
      </c>
      <c r="AX312" s="12" t="s">
        <v>79</v>
      </c>
      <c r="AY312" s="181" t="s">
        <v>138</v>
      </c>
    </row>
    <row r="313" spans="2:65" s="13" customFormat="1">
      <c r="B313" s="186"/>
      <c r="D313" s="177" t="s">
        <v>150</v>
      </c>
      <c r="E313" s="187" t="s">
        <v>22</v>
      </c>
      <c r="F313" s="188" t="s">
        <v>806</v>
      </c>
      <c r="H313" s="189">
        <v>10.5</v>
      </c>
      <c r="I313" s="190"/>
      <c r="L313" s="186"/>
      <c r="M313" s="191"/>
      <c r="T313" s="192"/>
      <c r="AT313" s="187" t="s">
        <v>150</v>
      </c>
      <c r="AU313" s="187" t="s">
        <v>89</v>
      </c>
      <c r="AV313" s="13" t="s">
        <v>89</v>
      </c>
      <c r="AW313" s="13" t="s">
        <v>42</v>
      </c>
      <c r="AX313" s="13" t="s">
        <v>79</v>
      </c>
      <c r="AY313" s="187" t="s">
        <v>138</v>
      </c>
    </row>
    <row r="314" spans="2:65" s="13" customFormat="1">
      <c r="B314" s="186"/>
      <c r="D314" s="177" t="s">
        <v>150</v>
      </c>
      <c r="E314" s="187" t="s">
        <v>22</v>
      </c>
      <c r="F314" s="188" t="s">
        <v>807</v>
      </c>
      <c r="H314" s="189">
        <v>10.5</v>
      </c>
      <c r="I314" s="190"/>
      <c r="L314" s="186"/>
      <c r="M314" s="191"/>
      <c r="T314" s="192"/>
      <c r="AT314" s="187" t="s">
        <v>150</v>
      </c>
      <c r="AU314" s="187" t="s">
        <v>89</v>
      </c>
      <c r="AV314" s="13" t="s">
        <v>89</v>
      </c>
      <c r="AW314" s="13" t="s">
        <v>42</v>
      </c>
      <c r="AX314" s="13" t="s">
        <v>79</v>
      </c>
      <c r="AY314" s="187" t="s">
        <v>138</v>
      </c>
    </row>
    <row r="315" spans="2:65" s="14" customFormat="1">
      <c r="B315" s="193"/>
      <c r="D315" s="177" t="s">
        <v>150</v>
      </c>
      <c r="E315" s="194" t="s">
        <v>22</v>
      </c>
      <c r="F315" s="195" t="s">
        <v>161</v>
      </c>
      <c r="H315" s="196">
        <v>21</v>
      </c>
      <c r="I315" s="197"/>
      <c r="L315" s="193"/>
      <c r="M315" s="198"/>
      <c r="T315" s="199"/>
      <c r="AT315" s="194" t="s">
        <v>150</v>
      </c>
      <c r="AU315" s="194" t="s">
        <v>89</v>
      </c>
      <c r="AV315" s="14" t="s">
        <v>162</v>
      </c>
      <c r="AW315" s="14" t="s">
        <v>42</v>
      </c>
      <c r="AX315" s="14" t="s">
        <v>79</v>
      </c>
      <c r="AY315" s="194" t="s">
        <v>138</v>
      </c>
    </row>
    <row r="316" spans="2:65" s="15" customFormat="1">
      <c r="B316" s="200"/>
      <c r="D316" s="177" t="s">
        <v>150</v>
      </c>
      <c r="E316" s="201" t="s">
        <v>22</v>
      </c>
      <c r="F316" s="202" t="s">
        <v>163</v>
      </c>
      <c r="H316" s="203">
        <v>21</v>
      </c>
      <c r="I316" s="204"/>
      <c r="L316" s="200"/>
      <c r="M316" s="205"/>
      <c r="T316" s="206"/>
      <c r="AT316" s="201" t="s">
        <v>150</v>
      </c>
      <c r="AU316" s="201" t="s">
        <v>89</v>
      </c>
      <c r="AV316" s="15" t="s">
        <v>164</v>
      </c>
      <c r="AW316" s="15" t="s">
        <v>42</v>
      </c>
      <c r="AX316" s="15" t="s">
        <v>24</v>
      </c>
      <c r="AY316" s="201" t="s">
        <v>138</v>
      </c>
    </row>
    <row r="317" spans="2:65" s="1" customFormat="1" ht="16.5" customHeight="1">
      <c r="B317" s="40"/>
      <c r="C317" s="207" t="s">
        <v>304</v>
      </c>
      <c r="D317" s="207" t="s">
        <v>165</v>
      </c>
      <c r="E317" s="208" t="s">
        <v>808</v>
      </c>
      <c r="F317" s="209" t="s">
        <v>809</v>
      </c>
      <c r="G317" s="210" t="s">
        <v>314</v>
      </c>
      <c r="H317" s="211">
        <v>10.5</v>
      </c>
      <c r="I317" s="212">
        <v>590</v>
      </c>
      <c r="J317" s="213">
        <f>ROUND(I317*H317,2)</f>
        <v>6195</v>
      </c>
      <c r="K317" s="209" t="s">
        <v>22</v>
      </c>
      <c r="L317" s="214"/>
      <c r="M317" s="215" t="s">
        <v>22</v>
      </c>
      <c r="N317" s="216" t="s">
        <v>51</v>
      </c>
      <c r="P317" s="174">
        <f>O317*H317</f>
        <v>0</v>
      </c>
      <c r="Q317" s="174">
        <v>1E-4</v>
      </c>
      <c r="R317" s="174">
        <f>Q317*H317</f>
        <v>1.0500000000000002E-3</v>
      </c>
      <c r="S317" s="174">
        <v>0</v>
      </c>
      <c r="T317" s="175">
        <f>S317*H317</f>
        <v>0</v>
      </c>
      <c r="AR317" s="24" t="s">
        <v>205</v>
      </c>
      <c r="AT317" s="24" t="s">
        <v>165</v>
      </c>
      <c r="AU317" s="24" t="s">
        <v>89</v>
      </c>
      <c r="AY317" s="24" t="s">
        <v>138</v>
      </c>
      <c r="BE317" s="176">
        <f>IF(N317="základní",J317,0)</f>
        <v>0</v>
      </c>
      <c r="BF317" s="176">
        <f>IF(N317="snížená",J317,0)</f>
        <v>6195</v>
      </c>
      <c r="BG317" s="176">
        <f>IF(N317="zákl. přenesená",J317,0)</f>
        <v>0</v>
      </c>
      <c r="BH317" s="176">
        <f>IF(N317="sníž. přenesená",J317,0)</f>
        <v>0</v>
      </c>
      <c r="BI317" s="176">
        <f>IF(N317="nulová",J317,0)</f>
        <v>0</v>
      </c>
      <c r="BJ317" s="24" t="s">
        <v>89</v>
      </c>
      <c r="BK317" s="176">
        <f>ROUND(I317*H317,2)</f>
        <v>6195</v>
      </c>
      <c r="BL317" s="24" t="s">
        <v>164</v>
      </c>
      <c r="BM317" s="24" t="s">
        <v>810</v>
      </c>
    </row>
    <row r="318" spans="2:65" s="12" customFormat="1">
      <c r="B318" s="180"/>
      <c r="D318" s="177" t="s">
        <v>150</v>
      </c>
      <c r="E318" s="181" t="s">
        <v>22</v>
      </c>
      <c r="F318" s="182" t="s">
        <v>641</v>
      </c>
      <c r="H318" s="181" t="s">
        <v>22</v>
      </c>
      <c r="I318" s="183"/>
      <c r="L318" s="180"/>
      <c r="M318" s="184"/>
      <c r="T318" s="185"/>
      <c r="AT318" s="181" t="s">
        <v>150</v>
      </c>
      <c r="AU318" s="181" t="s">
        <v>89</v>
      </c>
      <c r="AV318" s="12" t="s">
        <v>24</v>
      </c>
      <c r="AW318" s="12" t="s">
        <v>42</v>
      </c>
      <c r="AX318" s="12" t="s">
        <v>79</v>
      </c>
      <c r="AY318" s="181" t="s">
        <v>138</v>
      </c>
    </row>
    <row r="319" spans="2:65" s="13" customFormat="1">
      <c r="B319" s="186"/>
      <c r="D319" s="177" t="s">
        <v>150</v>
      </c>
      <c r="E319" s="187" t="s">
        <v>22</v>
      </c>
      <c r="F319" s="188" t="s">
        <v>806</v>
      </c>
      <c r="H319" s="189">
        <v>10.5</v>
      </c>
      <c r="I319" s="190"/>
      <c r="L319" s="186"/>
      <c r="M319" s="191"/>
      <c r="T319" s="192"/>
      <c r="AT319" s="187" t="s">
        <v>150</v>
      </c>
      <c r="AU319" s="187" t="s">
        <v>89</v>
      </c>
      <c r="AV319" s="13" t="s">
        <v>89</v>
      </c>
      <c r="AW319" s="13" t="s">
        <v>42</v>
      </c>
      <c r="AX319" s="13" t="s">
        <v>79</v>
      </c>
      <c r="AY319" s="187" t="s">
        <v>138</v>
      </c>
    </row>
    <row r="320" spans="2:65" s="14" customFormat="1">
      <c r="B320" s="193"/>
      <c r="D320" s="177" t="s">
        <v>150</v>
      </c>
      <c r="E320" s="194" t="s">
        <v>22</v>
      </c>
      <c r="F320" s="195" t="s">
        <v>161</v>
      </c>
      <c r="H320" s="196">
        <v>10.5</v>
      </c>
      <c r="I320" s="197"/>
      <c r="L320" s="193"/>
      <c r="M320" s="198"/>
      <c r="T320" s="199"/>
      <c r="AT320" s="194" t="s">
        <v>150</v>
      </c>
      <c r="AU320" s="194" t="s">
        <v>89</v>
      </c>
      <c r="AV320" s="14" t="s">
        <v>162</v>
      </c>
      <c r="AW320" s="14" t="s">
        <v>42</v>
      </c>
      <c r="AX320" s="14" t="s">
        <v>79</v>
      </c>
      <c r="AY320" s="194" t="s">
        <v>138</v>
      </c>
    </row>
    <row r="321" spans="2:65" s="15" customFormat="1">
      <c r="B321" s="200"/>
      <c r="D321" s="177" t="s">
        <v>150</v>
      </c>
      <c r="E321" s="201" t="s">
        <v>22</v>
      </c>
      <c r="F321" s="202" t="s">
        <v>163</v>
      </c>
      <c r="H321" s="203">
        <v>10.5</v>
      </c>
      <c r="I321" s="204"/>
      <c r="L321" s="200"/>
      <c r="M321" s="205"/>
      <c r="T321" s="206"/>
      <c r="AT321" s="201" t="s">
        <v>150</v>
      </c>
      <c r="AU321" s="201" t="s">
        <v>89</v>
      </c>
      <c r="AV321" s="15" t="s">
        <v>164</v>
      </c>
      <c r="AW321" s="15" t="s">
        <v>42</v>
      </c>
      <c r="AX321" s="15" t="s">
        <v>24</v>
      </c>
      <c r="AY321" s="201" t="s">
        <v>138</v>
      </c>
    </row>
    <row r="322" spans="2:65" s="1" customFormat="1" ht="16.5" customHeight="1">
      <c r="B322" s="40"/>
      <c r="C322" s="207" t="s">
        <v>311</v>
      </c>
      <c r="D322" s="207" t="s">
        <v>165</v>
      </c>
      <c r="E322" s="208" t="s">
        <v>811</v>
      </c>
      <c r="F322" s="209" t="s">
        <v>812</v>
      </c>
      <c r="G322" s="210" t="s">
        <v>314</v>
      </c>
      <c r="H322" s="211">
        <v>10.5</v>
      </c>
      <c r="I322" s="212">
        <v>650</v>
      </c>
      <c r="J322" s="213">
        <f>ROUND(I322*H322,2)</f>
        <v>6825</v>
      </c>
      <c r="K322" s="209" t="s">
        <v>22</v>
      </c>
      <c r="L322" s="214"/>
      <c r="M322" s="215" t="s">
        <v>22</v>
      </c>
      <c r="N322" s="216" t="s">
        <v>51</v>
      </c>
      <c r="P322" s="174">
        <f>O322*H322</f>
        <v>0</v>
      </c>
      <c r="Q322" s="174">
        <v>1E-4</v>
      </c>
      <c r="R322" s="174">
        <f>Q322*H322</f>
        <v>1.0500000000000002E-3</v>
      </c>
      <c r="S322" s="174">
        <v>0</v>
      </c>
      <c r="T322" s="175">
        <f>S322*H322</f>
        <v>0</v>
      </c>
      <c r="AR322" s="24" t="s">
        <v>205</v>
      </c>
      <c r="AT322" s="24" t="s">
        <v>165</v>
      </c>
      <c r="AU322" s="24" t="s">
        <v>89</v>
      </c>
      <c r="AY322" s="24" t="s">
        <v>138</v>
      </c>
      <c r="BE322" s="176">
        <f>IF(N322="základní",J322,0)</f>
        <v>0</v>
      </c>
      <c r="BF322" s="176">
        <f>IF(N322="snížená",J322,0)</f>
        <v>6825</v>
      </c>
      <c r="BG322" s="176">
        <f>IF(N322="zákl. přenesená",J322,0)</f>
        <v>0</v>
      </c>
      <c r="BH322" s="176">
        <f>IF(N322="sníž. přenesená",J322,0)</f>
        <v>0</v>
      </c>
      <c r="BI322" s="176">
        <f>IF(N322="nulová",J322,0)</f>
        <v>0</v>
      </c>
      <c r="BJ322" s="24" t="s">
        <v>89</v>
      </c>
      <c r="BK322" s="176">
        <f>ROUND(I322*H322,2)</f>
        <v>6825</v>
      </c>
      <c r="BL322" s="24" t="s">
        <v>164</v>
      </c>
      <c r="BM322" s="24" t="s">
        <v>813</v>
      </c>
    </row>
    <row r="323" spans="2:65" s="12" customFormat="1">
      <c r="B323" s="180"/>
      <c r="D323" s="177" t="s">
        <v>150</v>
      </c>
      <c r="E323" s="181" t="s">
        <v>22</v>
      </c>
      <c r="F323" s="182" t="s">
        <v>641</v>
      </c>
      <c r="H323" s="181" t="s">
        <v>22</v>
      </c>
      <c r="I323" s="183"/>
      <c r="L323" s="180"/>
      <c r="M323" s="184"/>
      <c r="T323" s="185"/>
      <c r="AT323" s="181" t="s">
        <v>150</v>
      </c>
      <c r="AU323" s="181" t="s">
        <v>89</v>
      </c>
      <c r="AV323" s="12" t="s">
        <v>24</v>
      </c>
      <c r="AW323" s="12" t="s">
        <v>42</v>
      </c>
      <c r="AX323" s="12" t="s">
        <v>79</v>
      </c>
      <c r="AY323" s="181" t="s">
        <v>138</v>
      </c>
    </row>
    <row r="324" spans="2:65" s="13" customFormat="1">
      <c r="B324" s="186"/>
      <c r="D324" s="177" t="s">
        <v>150</v>
      </c>
      <c r="E324" s="187" t="s">
        <v>22</v>
      </c>
      <c r="F324" s="188" t="s">
        <v>807</v>
      </c>
      <c r="H324" s="189">
        <v>10.5</v>
      </c>
      <c r="I324" s="190"/>
      <c r="L324" s="186"/>
      <c r="M324" s="191"/>
      <c r="T324" s="192"/>
      <c r="AT324" s="187" t="s">
        <v>150</v>
      </c>
      <c r="AU324" s="187" t="s">
        <v>89</v>
      </c>
      <c r="AV324" s="13" t="s">
        <v>89</v>
      </c>
      <c r="AW324" s="13" t="s">
        <v>42</v>
      </c>
      <c r="AX324" s="13" t="s">
        <v>79</v>
      </c>
      <c r="AY324" s="187" t="s">
        <v>138</v>
      </c>
    </row>
    <row r="325" spans="2:65" s="14" customFormat="1">
      <c r="B325" s="193"/>
      <c r="D325" s="177" t="s">
        <v>150</v>
      </c>
      <c r="E325" s="194" t="s">
        <v>22</v>
      </c>
      <c r="F325" s="195" t="s">
        <v>161</v>
      </c>
      <c r="H325" s="196">
        <v>10.5</v>
      </c>
      <c r="I325" s="197"/>
      <c r="L325" s="193"/>
      <c r="M325" s="198"/>
      <c r="T325" s="199"/>
      <c r="AT325" s="194" t="s">
        <v>150</v>
      </c>
      <c r="AU325" s="194" t="s">
        <v>89</v>
      </c>
      <c r="AV325" s="14" t="s">
        <v>162</v>
      </c>
      <c r="AW325" s="14" t="s">
        <v>42</v>
      </c>
      <c r="AX325" s="14" t="s">
        <v>79</v>
      </c>
      <c r="AY325" s="194" t="s">
        <v>138</v>
      </c>
    </row>
    <row r="326" spans="2:65" s="15" customFormat="1">
      <c r="B326" s="200"/>
      <c r="D326" s="177" t="s">
        <v>150</v>
      </c>
      <c r="E326" s="201" t="s">
        <v>22</v>
      </c>
      <c r="F326" s="202" t="s">
        <v>163</v>
      </c>
      <c r="H326" s="203">
        <v>10.5</v>
      </c>
      <c r="I326" s="204"/>
      <c r="L326" s="200"/>
      <c r="M326" s="205"/>
      <c r="T326" s="206"/>
      <c r="AT326" s="201" t="s">
        <v>150</v>
      </c>
      <c r="AU326" s="201" t="s">
        <v>89</v>
      </c>
      <c r="AV326" s="15" t="s">
        <v>164</v>
      </c>
      <c r="AW326" s="15" t="s">
        <v>42</v>
      </c>
      <c r="AX326" s="15" t="s">
        <v>24</v>
      </c>
      <c r="AY326" s="201" t="s">
        <v>138</v>
      </c>
    </row>
    <row r="327" spans="2:65" s="1" customFormat="1" ht="25.5" customHeight="1">
      <c r="B327" s="40"/>
      <c r="C327" s="165" t="s">
        <v>319</v>
      </c>
      <c r="D327" s="165" t="s">
        <v>141</v>
      </c>
      <c r="E327" s="166" t="s">
        <v>814</v>
      </c>
      <c r="F327" s="167" t="s">
        <v>815</v>
      </c>
      <c r="G327" s="168" t="s">
        <v>314</v>
      </c>
      <c r="H327" s="169">
        <v>10.5</v>
      </c>
      <c r="I327" s="170">
        <v>520</v>
      </c>
      <c r="J327" s="171">
        <f>ROUND(I327*H327,2)</f>
        <v>5460</v>
      </c>
      <c r="K327" s="167" t="s">
        <v>145</v>
      </c>
      <c r="L327" s="40"/>
      <c r="M327" s="172" t="s">
        <v>22</v>
      </c>
      <c r="N327" s="173" t="s">
        <v>51</v>
      </c>
      <c r="P327" s="174">
        <f>O327*H327</f>
        <v>0</v>
      </c>
      <c r="Q327" s="174">
        <v>7.5000000000000002E-4</v>
      </c>
      <c r="R327" s="174">
        <f>Q327*H327</f>
        <v>7.8750000000000001E-3</v>
      </c>
      <c r="S327" s="174">
        <v>0</v>
      </c>
      <c r="T327" s="175">
        <f>S327*H327</f>
        <v>0</v>
      </c>
      <c r="AR327" s="24" t="s">
        <v>164</v>
      </c>
      <c r="AT327" s="24" t="s">
        <v>141</v>
      </c>
      <c r="AU327" s="24" t="s">
        <v>89</v>
      </c>
      <c r="AY327" s="24" t="s">
        <v>138</v>
      </c>
      <c r="BE327" s="176">
        <f>IF(N327="základní",J327,0)</f>
        <v>0</v>
      </c>
      <c r="BF327" s="176">
        <f>IF(N327="snížená",J327,0)</f>
        <v>5460</v>
      </c>
      <c r="BG327" s="176">
        <f>IF(N327="zákl. přenesená",J327,0)</f>
        <v>0</v>
      </c>
      <c r="BH327" s="176">
        <f>IF(N327="sníž. přenesená",J327,0)</f>
        <v>0</v>
      </c>
      <c r="BI327" s="176">
        <f>IF(N327="nulová",J327,0)</f>
        <v>0</v>
      </c>
      <c r="BJ327" s="24" t="s">
        <v>89</v>
      </c>
      <c r="BK327" s="176">
        <f>ROUND(I327*H327,2)</f>
        <v>5460</v>
      </c>
      <c r="BL327" s="24" t="s">
        <v>164</v>
      </c>
      <c r="BM327" s="24" t="s">
        <v>816</v>
      </c>
    </row>
    <row r="328" spans="2:65" s="1" customFormat="1" ht="47.5">
      <c r="B328" s="40"/>
      <c r="D328" s="177" t="s">
        <v>148</v>
      </c>
      <c r="F328" s="178" t="s">
        <v>805</v>
      </c>
      <c r="I328" s="106"/>
      <c r="L328" s="40"/>
      <c r="M328" s="179"/>
      <c r="T328" s="65"/>
      <c r="AT328" s="24" t="s">
        <v>148</v>
      </c>
      <c r="AU328" s="24" t="s">
        <v>89</v>
      </c>
    </row>
    <row r="329" spans="2:65" s="12" customFormat="1">
      <c r="B329" s="180"/>
      <c r="D329" s="177" t="s">
        <v>150</v>
      </c>
      <c r="E329" s="181" t="s">
        <v>22</v>
      </c>
      <c r="F329" s="182" t="s">
        <v>641</v>
      </c>
      <c r="H329" s="181" t="s">
        <v>22</v>
      </c>
      <c r="I329" s="183"/>
      <c r="L329" s="180"/>
      <c r="M329" s="184"/>
      <c r="T329" s="185"/>
      <c r="AT329" s="181" t="s">
        <v>150</v>
      </c>
      <c r="AU329" s="181" t="s">
        <v>89</v>
      </c>
      <c r="AV329" s="12" t="s">
        <v>24</v>
      </c>
      <c r="AW329" s="12" t="s">
        <v>42</v>
      </c>
      <c r="AX329" s="12" t="s">
        <v>79</v>
      </c>
      <c r="AY329" s="181" t="s">
        <v>138</v>
      </c>
    </row>
    <row r="330" spans="2:65" s="13" customFormat="1">
      <c r="B330" s="186"/>
      <c r="D330" s="177" t="s">
        <v>150</v>
      </c>
      <c r="E330" s="187" t="s">
        <v>22</v>
      </c>
      <c r="F330" s="188" t="s">
        <v>817</v>
      </c>
      <c r="H330" s="189">
        <v>10.5</v>
      </c>
      <c r="I330" s="190"/>
      <c r="L330" s="186"/>
      <c r="M330" s="191"/>
      <c r="T330" s="192"/>
      <c r="AT330" s="187" t="s">
        <v>150</v>
      </c>
      <c r="AU330" s="187" t="s">
        <v>89</v>
      </c>
      <c r="AV330" s="13" t="s">
        <v>89</v>
      </c>
      <c r="AW330" s="13" t="s">
        <v>42</v>
      </c>
      <c r="AX330" s="13" t="s">
        <v>79</v>
      </c>
      <c r="AY330" s="187" t="s">
        <v>138</v>
      </c>
    </row>
    <row r="331" spans="2:65" s="14" customFormat="1">
      <c r="B331" s="193"/>
      <c r="D331" s="177" t="s">
        <v>150</v>
      </c>
      <c r="E331" s="194" t="s">
        <v>22</v>
      </c>
      <c r="F331" s="195" t="s">
        <v>161</v>
      </c>
      <c r="H331" s="196">
        <v>10.5</v>
      </c>
      <c r="I331" s="197"/>
      <c r="L331" s="193"/>
      <c r="M331" s="198"/>
      <c r="T331" s="199"/>
      <c r="AT331" s="194" t="s">
        <v>150</v>
      </c>
      <c r="AU331" s="194" t="s">
        <v>89</v>
      </c>
      <c r="AV331" s="14" t="s">
        <v>162</v>
      </c>
      <c r="AW331" s="14" t="s">
        <v>42</v>
      </c>
      <c r="AX331" s="14" t="s">
        <v>79</v>
      </c>
      <c r="AY331" s="194" t="s">
        <v>138</v>
      </c>
    </row>
    <row r="332" spans="2:65" s="15" customFormat="1">
      <c r="B332" s="200"/>
      <c r="D332" s="177" t="s">
        <v>150</v>
      </c>
      <c r="E332" s="201" t="s">
        <v>22</v>
      </c>
      <c r="F332" s="202" t="s">
        <v>163</v>
      </c>
      <c r="H332" s="203">
        <v>10.5</v>
      </c>
      <c r="I332" s="204"/>
      <c r="L332" s="200"/>
      <c r="M332" s="205"/>
      <c r="T332" s="206"/>
      <c r="AT332" s="201" t="s">
        <v>150</v>
      </c>
      <c r="AU332" s="201" t="s">
        <v>89</v>
      </c>
      <c r="AV332" s="15" t="s">
        <v>164</v>
      </c>
      <c r="AW332" s="15" t="s">
        <v>42</v>
      </c>
      <c r="AX332" s="15" t="s">
        <v>24</v>
      </c>
      <c r="AY332" s="201" t="s">
        <v>138</v>
      </c>
    </row>
    <row r="333" spans="2:65" s="1" customFormat="1" ht="16.5" customHeight="1">
      <c r="B333" s="40"/>
      <c r="C333" s="207" t="s">
        <v>325</v>
      </c>
      <c r="D333" s="207" t="s">
        <v>165</v>
      </c>
      <c r="E333" s="208" t="s">
        <v>818</v>
      </c>
      <c r="F333" s="209" t="s">
        <v>819</v>
      </c>
      <c r="G333" s="210" t="s">
        <v>314</v>
      </c>
      <c r="H333" s="211">
        <v>10.5</v>
      </c>
      <c r="I333" s="212">
        <v>890</v>
      </c>
      <c r="J333" s="213">
        <f>ROUND(I333*H333,2)</f>
        <v>9345</v>
      </c>
      <c r="K333" s="209" t="s">
        <v>22</v>
      </c>
      <c r="L333" s="214"/>
      <c r="M333" s="215" t="s">
        <v>22</v>
      </c>
      <c r="N333" s="216" t="s">
        <v>51</v>
      </c>
      <c r="P333" s="174">
        <f>O333*H333</f>
        <v>0</v>
      </c>
      <c r="Q333" s="174">
        <v>1E-4</v>
      </c>
      <c r="R333" s="174">
        <f>Q333*H333</f>
        <v>1.0500000000000002E-3</v>
      </c>
      <c r="S333" s="174">
        <v>0</v>
      </c>
      <c r="T333" s="175">
        <f>S333*H333</f>
        <v>0</v>
      </c>
      <c r="AR333" s="24" t="s">
        <v>205</v>
      </c>
      <c r="AT333" s="24" t="s">
        <v>165</v>
      </c>
      <c r="AU333" s="24" t="s">
        <v>89</v>
      </c>
      <c r="AY333" s="24" t="s">
        <v>138</v>
      </c>
      <c r="BE333" s="176">
        <f>IF(N333="základní",J333,0)</f>
        <v>0</v>
      </c>
      <c r="BF333" s="176">
        <f>IF(N333="snížená",J333,0)</f>
        <v>9345</v>
      </c>
      <c r="BG333" s="176">
        <f>IF(N333="zákl. přenesená",J333,0)</f>
        <v>0</v>
      </c>
      <c r="BH333" s="176">
        <f>IF(N333="sníž. přenesená",J333,0)</f>
        <v>0</v>
      </c>
      <c r="BI333" s="176">
        <f>IF(N333="nulová",J333,0)</f>
        <v>0</v>
      </c>
      <c r="BJ333" s="24" t="s">
        <v>89</v>
      </c>
      <c r="BK333" s="176">
        <f>ROUND(I333*H333,2)</f>
        <v>9345</v>
      </c>
      <c r="BL333" s="24" t="s">
        <v>164</v>
      </c>
      <c r="BM333" s="24" t="s">
        <v>820</v>
      </c>
    </row>
    <row r="334" spans="2:65" s="12" customFormat="1">
      <c r="B334" s="180"/>
      <c r="D334" s="177" t="s">
        <v>150</v>
      </c>
      <c r="E334" s="181" t="s">
        <v>22</v>
      </c>
      <c r="F334" s="182" t="s">
        <v>641</v>
      </c>
      <c r="H334" s="181" t="s">
        <v>22</v>
      </c>
      <c r="I334" s="183"/>
      <c r="L334" s="180"/>
      <c r="M334" s="184"/>
      <c r="T334" s="185"/>
      <c r="AT334" s="181" t="s">
        <v>150</v>
      </c>
      <c r="AU334" s="181" t="s">
        <v>89</v>
      </c>
      <c r="AV334" s="12" t="s">
        <v>24</v>
      </c>
      <c r="AW334" s="12" t="s">
        <v>42</v>
      </c>
      <c r="AX334" s="12" t="s">
        <v>79</v>
      </c>
      <c r="AY334" s="181" t="s">
        <v>138</v>
      </c>
    </row>
    <row r="335" spans="2:65" s="13" customFormat="1">
      <c r="B335" s="186"/>
      <c r="D335" s="177" t="s">
        <v>150</v>
      </c>
      <c r="E335" s="187" t="s">
        <v>22</v>
      </c>
      <c r="F335" s="188" t="s">
        <v>817</v>
      </c>
      <c r="H335" s="189">
        <v>10.5</v>
      </c>
      <c r="I335" s="190"/>
      <c r="L335" s="186"/>
      <c r="M335" s="191"/>
      <c r="T335" s="192"/>
      <c r="AT335" s="187" t="s">
        <v>150</v>
      </c>
      <c r="AU335" s="187" t="s">
        <v>89</v>
      </c>
      <c r="AV335" s="13" t="s">
        <v>89</v>
      </c>
      <c r="AW335" s="13" t="s">
        <v>42</v>
      </c>
      <c r="AX335" s="13" t="s">
        <v>79</v>
      </c>
      <c r="AY335" s="187" t="s">
        <v>138</v>
      </c>
    </row>
    <row r="336" spans="2:65" s="14" customFormat="1">
      <c r="B336" s="193"/>
      <c r="D336" s="177" t="s">
        <v>150</v>
      </c>
      <c r="E336" s="194" t="s">
        <v>22</v>
      </c>
      <c r="F336" s="195" t="s">
        <v>161</v>
      </c>
      <c r="H336" s="196">
        <v>10.5</v>
      </c>
      <c r="I336" s="197"/>
      <c r="L336" s="193"/>
      <c r="M336" s="198"/>
      <c r="T336" s="199"/>
      <c r="AT336" s="194" t="s">
        <v>150</v>
      </c>
      <c r="AU336" s="194" t="s">
        <v>89</v>
      </c>
      <c r="AV336" s="14" t="s">
        <v>162</v>
      </c>
      <c r="AW336" s="14" t="s">
        <v>42</v>
      </c>
      <c r="AX336" s="14" t="s">
        <v>79</v>
      </c>
      <c r="AY336" s="194" t="s">
        <v>138</v>
      </c>
    </row>
    <row r="337" spans="2:65" s="15" customFormat="1">
      <c r="B337" s="200"/>
      <c r="D337" s="177" t="s">
        <v>150</v>
      </c>
      <c r="E337" s="201" t="s">
        <v>22</v>
      </c>
      <c r="F337" s="202" t="s">
        <v>163</v>
      </c>
      <c r="H337" s="203">
        <v>10.5</v>
      </c>
      <c r="I337" s="204"/>
      <c r="L337" s="200"/>
      <c r="M337" s="205"/>
      <c r="T337" s="206"/>
      <c r="AT337" s="201" t="s">
        <v>150</v>
      </c>
      <c r="AU337" s="201" t="s">
        <v>89</v>
      </c>
      <c r="AV337" s="15" t="s">
        <v>164</v>
      </c>
      <c r="AW337" s="15" t="s">
        <v>42</v>
      </c>
      <c r="AX337" s="15" t="s">
        <v>24</v>
      </c>
      <c r="AY337" s="201" t="s">
        <v>138</v>
      </c>
    </row>
    <row r="338" spans="2:65" s="1" customFormat="1" ht="16.5" customHeight="1">
      <c r="B338" s="40"/>
      <c r="C338" s="165" t="s">
        <v>331</v>
      </c>
      <c r="D338" s="165" t="s">
        <v>141</v>
      </c>
      <c r="E338" s="166" t="s">
        <v>821</v>
      </c>
      <c r="F338" s="167" t="s">
        <v>822</v>
      </c>
      <c r="G338" s="168" t="s">
        <v>144</v>
      </c>
      <c r="H338" s="169">
        <v>2.9</v>
      </c>
      <c r="I338" s="170">
        <v>690</v>
      </c>
      <c r="J338" s="171">
        <f>ROUND(I338*H338,2)</f>
        <v>2001</v>
      </c>
      <c r="K338" s="167" t="s">
        <v>145</v>
      </c>
      <c r="L338" s="40"/>
      <c r="M338" s="172" t="s">
        <v>22</v>
      </c>
      <c r="N338" s="173" t="s">
        <v>51</v>
      </c>
      <c r="P338" s="174">
        <f>O338*H338</f>
        <v>0</v>
      </c>
      <c r="Q338" s="174">
        <v>3.5000000000000001E-3</v>
      </c>
      <c r="R338" s="174">
        <f>Q338*H338</f>
        <v>1.0149999999999999E-2</v>
      </c>
      <c r="S338" s="174">
        <v>0</v>
      </c>
      <c r="T338" s="175">
        <f>S338*H338</f>
        <v>0</v>
      </c>
      <c r="AR338" s="24" t="s">
        <v>164</v>
      </c>
      <c r="AT338" s="24" t="s">
        <v>141</v>
      </c>
      <c r="AU338" s="24" t="s">
        <v>89</v>
      </c>
      <c r="AY338" s="24" t="s">
        <v>138</v>
      </c>
      <c r="BE338" s="176">
        <f>IF(N338="základní",J338,0)</f>
        <v>0</v>
      </c>
      <c r="BF338" s="176">
        <f>IF(N338="snížená",J338,0)</f>
        <v>2001</v>
      </c>
      <c r="BG338" s="176">
        <f>IF(N338="zákl. přenesená",J338,0)</f>
        <v>0</v>
      </c>
      <c r="BH338" s="176">
        <f>IF(N338="sníž. přenesená",J338,0)</f>
        <v>0</v>
      </c>
      <c r="BI338" s="176">
        <f>IF(N338="nulová",J338,0)</f>
        <v>0</v>
      </c>
      <c r="BJ338" s="24" t="s">
        <v>89</v>
      </c>
      <c r="BK338" s="176">
        <f>ROUND(I338*H338,2)</f>
        <v>2001</v>
      </c>
      <c r="BL338" s="24" t="s">
        <v>164</v>
      </c>
      <c r="BM338" s="24" t="s">
        <v>823</v>
      </c>
    </row>
    <row r="339" spans="2:65" s="1" customFormat="1" ht="47.5">
      <c r="B339" s="40"/>
      <c r="D339" s="177" t="s">
        <v>148</v>
      </c>
      <c r="F339" s="178" t="s">
        <v>805</v>
      </c>
      <c r="I339" s="106"/>
      <c r="L339" s="40"/>
      <c r="M339" s="179"/>
      <c r="T339" s="65"/>
      <c r="AT339" s="24" t="s">
        <v>148</v>
      </c>
      <c r="AU339" s="24" t="s">
        <v>89</v>
      </c>
    </row>
    <row r="340" spans="2:65" s="12" customFormat="1">
      <c r="B340" s="180"/>
      <c r="D340" s="177" t="s">
        <v>150</v>
      </c>
      <c r="E340" s="181" t="s">
        <v>22</v>
      </c>
      <c r="F340" s="182" t="s">
        <v>641</v>
      </c>
      <c r="H340" s="181" t="s">
        <v>22</v>
      </c>
      <c r="I340" s="183"/>
      <c r="L340" s="180"/>
      <c r="M340" s="184"/>
      <c r="T340" s="185"/>
      <c r="AT340" s="181" t="s">
        <v>150</v>
      </c>
      <c r="AU340" s="181" t="s">
        <v>89</v>
      </c>
      <c r="AV340" s="12" t="s">
        <v>24</v>
      </c>
      <c r="AW340" s="12" t="s">
        <v>42</v>
      </c>
      <c r="AX340" s="12" t="s">
        <v>79</v>
      </c>
      <c r="AY340" s="181" t="s">
        <v>138</v>
      </c>
    </row>
    <row r="341" spans="2:65" s="13" customFormat="1">
      <c r="B341" s="186"/>
      <c r="D341" s="177" t="s">
        <v>150</v>
      </c>
      <c r="E341" s="187" t="s">
        <v>22</v>
      </c>
      <c r="F341" s="188" t="s">
        <v>824</v>
      </c>
      <c r="H341" s="189">
        <v>1.4</v>
      </c>
      <c r="I341" s="190"/>
      <c r="L341" s="186"/>
      <c r="M341" s="191"/>
      <c r="T341" s="192"/>
      <c r="AT341" s="187" t="s">
        <v>150</v>
      </c>
      <c r="AU341" s="187" t="s">
        <v>89</v>
      </c>
      <c r="AV341" s="13" t="s">
        <v>89</v>
      </c>
      <c r="AW341" s="13" t="s">
        <v>42</v>
      </c>
      <c r="AX341" s="13" t="s">
        <v>79</v>
      </c>
      <c r="AY341" s="187" t="s">
        <v>138</v>
      </c>
    </row>
    <row r="342" spans="2:65" s="13" customFormat="1">
      <c r="B342" s="186"/>
      <c r="D342" s="177" t="s">
        <v>150</v>
      </c>
      <c r="E342" s="187" t="s">
        <v>22</v>
      </c>
      <c r="F342" s="188" t="s">
        <v>825</v>
      </c>
      <c r="H342" s="189">
        <v>1.5</v>
      </c>
      <c r="I342" s="190"/>
      <c r="L342" s="186"/>
      <c r="M342" s="191"/>
      <c r="T342" s="192"/>
      <c r="AT342" s="187" t="s">
        <v>150</v>
      </c>
      <c r="AU342" s="187" t="s">
        <v>89</v>
      </c>
      <c r="AV342" s="13" t="s">
        <v>89</v>
      </c>
      <c r="AW342" s="13" t="s">
        <v>42</v>
      </c>
      <c r="AX342" s="13" t="s">
        <v>79</v>
      </c>
      <c r="AY342" s="187" t="s">
        <v>138</v>
      </c>
    </row>
    <row r="343" spans="2:65" s="14" customFormat="1">
      <c r="B343" s="193"/>
      <c r="D343" s="177" t="s">
        <v>150</v>
      </c>
      <c r="E343" s="194" t="s">
        <v>22</v>
      </c>
      <c r="F343" s="195" t="s">
        <v>161</v>
      </c>
      <c r="H343" s="196">
        <v>2.9</v>
      </c>
      <c r="I343" s="197"/>
      <c r="L343" s="193"/>
      <c r="M343" s="198"/>
      <c r="T343" s="199"/>
      <c r="AT343" s="194" t="s">
        <v>150</v>
      </c>
      <c r="AU343" s="194" t="s">
        <v>89</v>
      </c>
      <c r="AV343" s="14" t="s">
        <v>162</v>
      </c>
      <c r="AW343" s="14" t="s">
        <v>42</v>
      </c>
      <c r="AX343" s="14" t="s">
        <v>79</v>
      </c>
      <c r="AY343" s="194" t="s">
        <v>138</v>
      </c>
    </row>
    <row r="344" spans="2:65" s="15" customFormat="1">
      <c r="B344" s="200"/>
      <c r="D344" s="177" t="s">
        <v>150</v>
      </c>
      <c r="E344" s="201" t="s">
        <v>22</v>
      </c>
      <c r="F344" s="202" t="s">
        <v>163</v>
      </c>
      <c r="H344" s="203">
        <v>2.9</v>
      </c>
      <c r="I344" s="204"/>
      <c r="L344" s="200"/>
      <c r="M344" s="205"/>
      <c r="T344" s="206"/>
      <c r="AT344" s="201" t="s">
        <v>150</v>
      </c>
      <c r="AU344" s="201" t="s">
        <v>89</v>
      </c>
      <c r="AV344" s="15" t="s">
        <v>164</v>
      </c>
      <c r="AW344" s="15" t="s">
        <v>42</v>
      </c>
      <c r="AX344" s="15" t="s">
        <v>24</v>
      </c>
      <c r="AY344" s="201" t="s">
        <v>138</v>
      </c>
    </row>
    <row r="345" spans="2:65" s="1" customFormat="1" ht="25.5" customHeight="1">
      <c r="B345" s="40"/>
      <c r="C345" s="207" t="s">
        <v>335</v>
      </c>
      <c r="D345" s="207" t="s">
        <v>165</v>
      </c>
      <c r="E345" s="208" t="s">
        <v>826</v>
      </c>
      <c r="F345" s="209" t="s">
        <v>827</v>
      </c>
      <c r="G345" s="210" t="s">
        <v>144</v>
      </c>
      <c r="H345" s="211">
        <v>2.9</v>
      </c>
      <c r="I345" s="212">
        <v>6900</v>
      </c>
      <c r="J345" s="213">
        <f>ROUND(I345*H345,2)</f>
        <v>20010</v>
      </c>
      <c r="K345" s="209" t="s">
        <v>22</v>
      </c>
      <c r="L345" s="214"/>
      <c r="M345" s="215" t="s">
        <v>22</v>
      </c>
      <c r="N345" s="216" t="s">
        <v>51</v>
      </c>
      <c r="P345" s="174">
        <f>O345*H345</f>
        <v>0</v>
      </c>
      <c r="Q345" s="174">
        <v>1E-4</v>
      </c>
      <c r="R345" s="174">
        <f>Q345*H345</f>
        <v>2.9E-4</v>
      </c>
      <c r="S345" s="174">
        <v>0</v>
      </c>
      <c r="T345" s="175">
        <f>S345*H345</f>
        <v>0</v>
      </c>
      <c r="AR345" s="24" t="s">
        <v>205</v>
      </c>
      <c r="AT345" s="24" t="s">
        <v>165</v>
      </c>
      <c r="AU345" s="24" t="s">
        <v>89</v>
      </c>
      <c r="AY345" s="24" t="s">
        <v>138</v>
      </c>
      <c r="BE345" s="176">
        <f>IF(N345="základní",J345,0)</f>
        <v>0</v>
      </c>
      <c r="BF345" s="176">
        <f>IF(N345="snížená",J345,0)</f>
        <v>20010</v>
      </c>
      <c r="BG345" s="176">
        <f>IF(N345="zákl. přenesená",J345,0)</f>
        <v>0</v>
      </c>
      <c r="BH345" s="176">
        <f>IF(N345="sníž. přenesená",J345,0)</f>
        <v>0</v>
      </c>
      <c r="BI345" s="176">
        <f>IF(N345="nulová",J345,0)</f>
        <v>0</v>
      </c>
      <c r="BJ345" s="24" t="s">
        <v>89</v>
      </c>
      <c r="BK345" s="176">
        <f>ROUND(I345*H345,2)</f>
        <v>20010</v>
      </c>
      <c r="BL345" s="24" t="s">
        <v>164</v>
      </c>
      <c r="BM345" s="24" t="s">
        <v>828</v>
      </c>
    </row>
    <row r="346" spans="2:65" s="12" customFormat="1">
      <c r="B346" s="180"/>
      <c r="D346" s="177" t="s">
        <v>150</v>
      </c>
      <c r="E346" s="181" t="s">
        <v>22</v>
      </c>
      <c r="F346" s="182" t="s">
        <v>641</v>
      </c>
      <c r="H346" s="181" t="s">
        <v>22</v>
      </c>
      <c r="I346" s="183"/>
      <c r="L346" s="180"/>
      <c r="M346" s="184"/>
      <c r="T346" s="185"/>
      <c r="AT346" s="181" t="s">
        <v>150</v>
      </c>
      <c r="AU346" s="181" t="s">
        <v>89</v>
      </c>
      <c r="AV346" s="12" t="s">
        <v>24</v>
      </c>
      <c r="AW346" s="12" t="s">
        <v>42</v>
      </c>
      <c r="AX346" s="12" t="s">
        <v>79</v>
      </c>
      <c r="AY346" s="181" t="s">
        <v>138</v>
      </c>
    </row>
    <row r="347" spans="2:65" s="13" customFormat="1">
      <c r="B347" s="186"/>
      <c r="D347" s="177" t="s">
        <v>150</v>
      </c>
      <c r="E347" s="187" t="s">
        <v>22</v>
      </c>
      <c r="F347" s="188" t="s">
        <v>824</v>
      </c>
      <c r="H347" s="189">
        <v>1.4</v>
      </c>
      <c r="I347" s="190"/>
      <c r="L347" s="186"/>
      <c r="M347" s="191"/>
      <c r="T347" s="192"/>
      <c r="AT347" s="187" t="s">
        <v>150</v>
      </c>
      <c r="AU347" s="187" t="s">
        <v>89</v>
      </c>
      <c r="AV347" s="13" t="s">
        <v>89</v>
      </c>
      <c r="AW347" s="13" t="s">
        <v>42</v>
      </c>
      <c r="AX347" s="13" t="s">
        <v>79</v>
      </c>
      <c r="AY347" s="187" t="s">
        <v>138</v>
      </c>
    </row>
    <row r="348" spans="2:65" s="13" customFormat="1">
      <c r="B348" s="186"/>
      <c r="D348" s="177" t="s">
        <v>150</v>
      </c>
      <c r="E348" s="187" t="s">
        <v>22</v>
      </c>
      <c r="F348" s="188" t="s">
        <v>825</v>
      </c>
      <c r="H348" s="189">
        <v>1.5</v>
      </c>
      <c r="I348" s="190"/>
      <c r="L348" s="186"/>
      <c r="M348" s="191"/>
      <c r="T348" s="192"/>
      <c r="AT348" s="187" t="s">
        <v>150</v>
      </c>
      <c r="AU348" s="187" t="s">
        <v>89</v>
      </c>
      <c r="AV348" s="13" t="s">
        <v>89</v>
      </c>
      <c r="AW348" s="13" t="s">
        <v>42</v>
      </c>
      <c r="AX348" s="13" t="s">
        <v>79</v>
      </c>
      <c r="AY348" s="187" t="s">
        <v>138</v>
      </c>
    </row>
    <row r="349" spans="2:65" s="14" customFormat="1">
      <c r="B349" s="193"/>
      <c r="D349" s="177" t="s">
        <v>150</v>
      </c>
      <c r="E349" s="194" t="s">
        <v>22</v>
      </c>
      <c r="F349" s="195" t="s">
        <v>161</v>
      </c>
      <c r="H349" s="196">
        <v>2.9</v>
      </c>
      <c r="I349" s="197"/>
      <c r="L349" s="193"/>
      <c r="M349" s="198"/>
      <c r="T349" s="199"/>
      <c r="AT349" s="194" t="s">
        <v>150</v>
      </c>
      <c r="AU349" s="194" t="s">
        <v>89</v>
      </c>
      <c r="AV349" s="14" t="s">
        <v>162</v>
      </c>
      <c r="AW349" s="14" t="s">
        <v>42</v>
      </c>
      <c r="AX349" s="14" t="s">
        <v>79</v>
      </c>
      <c r="AY349" s="194" t="s">
        <v>138</v>
      </c>
    </row>
    <row r="350" spans="2:65" s="15" customFormat="1">
      <c r="B350" s="200"/>
      <c r="D350" s="177" t="s">
        <v>150</v>
      </c>
      <c r="E350" s="201" t="s">
        <v>22</v>
      </c>
      <c r="F350" s="202" t="s">
        <v>163</v>
      </c>
      <c r="H350" s="203">
        <v>2.9</v>
      </c>
      <c r="I350" s="204"/>
      <c r="L350" s="200"/>
      <c r="M350" s="205"/>
      <c r="T350" s="206"/>
      <c r="AT350" s="201" t="s">
        <v>150</v>
      </c>
      <c r="AU350" s="201" t="s">
        <v>89</v>
      </c>
      <c r="AV350" s="15" t="s">
        <v>164</v>
      </c>
      <c r="AW350" s="15" t="s">
        <v>42</v>
      </c>
      <c r="AX350" s="15" t="s">
        <v>24</v>
      </c>
      <c r="AY350" s="201" t="s">
        <v>138</v>
      </c>
    </row>
    <row r="351" spans="2:65" s="1" customFormat="1" ht="25.5" customHeight="1">
      <c r="B351" s="40"/>
      <c r="C351" s="165" t="s">
        <v>343</v>
      </c>
      <c r="D351" s="165" t="s">
        <v>141</v>
      </c>
      <c r="E351" s="166" t="s">
        <v>829</v>
      </c>
      <c r="F351" s="167" t="s">
        <v>830</v>
      </c>
      <c r="G351" s="168" t="s">
        <v>144</v>
      </c>
      <c r="H351" s="169">
        <v>66</v>
      </c>
      <c r="I351" s="170">
        <v>35</v>
      </c>
      <c r="J351" s="171">
        <f>ROUND(I351*H351,2)</f>
        <v>2310</v>
      </c>
      <c r="K351" s="167" t="s">
        <v>145</v>
      </c>
      <c r="L351" s="40"/>
      <c r="M351" s="172" t="s">
        <v>22</v>
      </c>
      <c r="N351" s="173" t="s">
        <v>51</v>
      </c>
      <c r="P351" s="174">
        <f>O351*H351</f>
        <v>0</v>
      </c>
      <c r="Q351" s="174">
        <v>1.2E-4</v>
      </c>
      <c r="R351" s="174">
        <f>Q351*H351</f>
        <v>7.92E-3</v>
      </c>
      <c r="S351" s="174">
        <v>0</v>
      </c>
      <c r="T351" s="175">
        <f>S351*H351</f>
        <v>0</v>
      </c>
      <c r="AR351" s="24" t="s">
        <v>164</v>
      </c>
      <c r="AT351" s="24" t="s">
        <v>141</v>
      </c>
      <c r="AU351" s="24" t="s">
        <v>89</v>
      </c>
      <c r="AY351" s="24" t="s">
        <v>138</v>
      </c>
      <c r="BE351" s="176">
        <f>IF(N351="základní",J351,0)</f>
        <v>0</v>
      </c>
      <c r="BF351" s="176">
        <f>IF(N351="snížená",J351,0)</f>
        <v>2310</v>
      </c>
      <c r="BG351" s="176">
        <f>IF(N351="zákl. přenesená",J351,0)</f>
        <v>0</v>
      </c>
      <c r="BH351" s="176">
        <f>IF(N351="sníž. přenesená",J351,0)</f>
        <v>0</v>
      </c>
      <c r="BI351" s="176">
        <f>IF(N351="nulová",J351,0)</f>
        <v>0</v>
      </c>
      <c r="BJ351" s="24" t="s">
        <v>89</v>
      </c>
      <c r="BK351" s="176">
        <f>ROUND(I351*H351,2)</f>
        <v>2310</v>
      </c>
      <c r="BL351" s="24" t="s">
        <v>164</v>
      </c>
      <c r="BM351" s="24" t="s">
        <v>831</v>
      </c>
    </row>
    <row r="352" spans="2:65" s="1" customFormat="1" ht="28.5">
      <c r="B352" s="40"/>
      <c r="D352" s="177" t="s">
        <v>148</v>
      </c>
      <c r="F352" s="178" t="s">
        <v>832</v>
      </c>
      <c r="I352" s="106"/>
      <c r="L352" s="40"/>
      <c r="M352" s="179"/>
      <c r="T352" s="65"/>
      <c r="AT352" s="24" t="s">
        <v>148</v>
      </c>
      <c r="AU352" s="24" t="s">
        <v>89</v>
      </c>
    </row>
    <row r="353" spans="2:65" s="12" customFormat="1">
      <c r="B353" s="180"/>
      <c r="D353" s="177" t="s">
        <v>150</v>
      </c>
      <c r="E353" s="181" t="s">
        <v>22</v>
      </c>
      <c r="F353" s="182" t="s">
        <v>689</v>
      </c>
      <c r="H353" s="181" t="s">
        <v>22</v>
      </c>
      <c r="I353" s="183"/>
      <c r="L353" s="180"/>
      <c r="M353" s="184"/>
      <c r="T353" s="185"/>
      <c r="AT353" s="181" t="s">
        <v>150</v>
      </c>
      <c r="AU353" s="181" t="s">
        <v>89</v>
      </c>
      <c r="AV353" s="12" t="s">
        <v>24</v>
      </c>
      <c r="AW353" s="12" t="s">
        <v>42</v>
      </c>
      <c r="AX353" s="12" t="s">
        <v>79</v>
      </c>
      <c r="AY353" s="181" t="s">
        <v>138</v>
      </c>
    </row>
    <row r="354" spans="2:65" s="12" customFormat="1">
      <c r="B354" s="180"/>
      <c r="D354" s="177" t="s">
        <v>150</v>
      </c>
      <c r="E354" s="181" t="s">
        <v>22</v>
      </c>
      <c r="F354" s="182" t="s">
        <v>833</v>
      </c>
      <c r="H354" s="181" t="s">
        <v>22</v>
      </c>
      <c r="I354" s="183"/>
      <c r="L354" s="180"/>
      <c r="M354" s="184"/>
      <c r="T354" s="185"/>
      <c r="AT354" s="181" t="s">
        <v>150</v>
      </c>
      <c r="AU354" s="181" t="s">
        <v>89</v>
      </c>
      <c r="AV354" s="12" t="s">
        <v>24</v>
      </c>
      <c r="AW354" s="12" t="s">
        <v>42</v>
      </c>
      <c r="AX354" s="12" t="s">
        <v>79</v>
      </c>
      <c r="AY354" s="181" t="s">
        <v>138</v>
      </c>
    </row>
    <row r="355" spans="2:65" s="13" customFormat="1">
      <c r="B355" s="186"/>
      <c r="D355" s="177" t="s">
        <v>150</v>
      </c>
      <c r="E355" s="187" t="s">
        <v>22</v>
      </c>
      <c r="F355" s="188" t="s">
        <v>834</v>
      </c>
      <c r="H355" s="189">
        <v>66</v>
      </c>
      <c r="I355" s="190"/>
      <c r="L355" s="186"/>
      <c r="M355" s="191"/>
      <c r="T355" s="192"/>
      <c r="AT355" s="187" t="s">
        <v>150</v>
      </c>
      <c r="AU355" s="187" t="s">
        <v>89</v>
      </c>
      <c r="AV355" s="13" t="s">
        <v>89</v>
      </c>
      <c r="AW355" s="13" t="s">
        <v>42</v>
      </c>
      <c r="AX355" s="13" t="s">
        <v>79</v>
      </c>
      <c r="AY355" s="187" t="s">
        <v>138</v>
      </c>
    </row>
    <row r="356" spans="2:65" s="14" customFormat="1">
      <c r="B356" s="193"/>
      <c r="D356" s="177" t="s">
        <v>150</v>
      </c>
      <c r="E356" s="194" t="s">
        <v>22</v>
      </c>
      <c r="F356" s="195" t="s">
        <v>161</v>
      </c>
      <c r="H356" s="196">
        <v>66</v>
      </c>
      <c r="I356" s="197"/>
      <c r="L356" s="193"/>
      <c r="M356" s="198"/>
      <c r="T356" s="199"/>
      <c r="AT356" s="194" t="s">
        <v>150</v>
      </c>
      <c r="AU356" s="194" t="s">
        <v>89</v>
      </c>
      <c r="AV356" s="14" t="s">
        <v>162</v>
      </c>
      <c r="AW356" s="14" t="s">
        <v>42</v>
      </c>
      <c r="AX356" s="14" t="s">
        <v>79</v>
      </c>
      <c r="AY356" s="194" t="s">
        <v>138</v>
      </c>
    </row>
    <row r="357" spans="2:65" s="15" customFormat="1">
      <c r="B357" s="200"/>
      <c r="D357" s="177" t="s">
        <v>150</v>
      </c>
      <c r="E357" s="201" t="s">
        <v>22</v>
      </c>
      <c r="F357" s="202" t="s">
        <v>163</v>
      </c>
      <c r="H357" s="203">
        <v>66</v>
      </c>
      <c r="I357" s="204"/>
      <c r="L357" s="200"/>
      <c r="M357" s="205"/>
      <c r="T357" s="206"/>
      <c r="AT357" s="201" t="s">
        <v>150</v>
      </c>
      <c r="AU357" s="201" t="s">
        <v>89</v>
      </c>
      <c r="AV357" s="15" t="s">
        <v>164</v>
      </c>
      <c r="AW357" s="15" t="s">
        <v>42</v>
      </c>
      <c r="AX357" s="15" t="s">
        <v>24</v>
      </c>
      <c r="AY357" s="201" t="s">
        <v>138</v>
      </c>
    </row>
    <row r="358" spans="2:65" s="1" customFormat="1" ht="25.5" customHeight="1">
      <c r="B358" s="40"/>
      <c r="C358" s="165" t="s">
        <v>347</v>
      </c>
      <c r="D358" s="165" t="s">
        <v>141</v>
      </c>
      <c r="E358" s="166" t="s">
        <v>835</v>
      </c>
      <c r="F358" s="167" t="s">
        <v>836</v>
      </c>
      <c r="G358" s="168" t="s">
        <v>144</v>
      </c>
      <c r="H358" s="169">
        <v>48.856999999999999</v>
      </c>
      <c r="I358" s="170">
        <v>35</v>
      </c>
      <c r="J358" s="171">
        <f>ROUND(I358*H358,2)</f>
        <v>1710</v>
      </c>
      <c r="K358" s="167" t="s">
        <v>145</v>
      </c>
      <c r="L358" s="40"/>
      <c r="M358" s="172" t="s">
        <v>22</v>
      </c>
      <c r="N358" s="173" t="s">
        <v>51</v>
      </c>
      <c r="P358" s="174">
        <f>O358*H358</f>
        <v>0</v>
      </c>
      <c r="Q358" s="174">
        <v>1.2E-4</v>
      </c>
      <c r="R358" s="174">
        <f>Q358*H358</f>
        <v>5.8628400000000002E-3</v>
      </c>
      <c r="S358" s="174">
        <v>0</v>
      </c>
      <c r="T358" s="175">
        <f>S358*H358</f>
        <v>0</v>
      </c>
      <c r="AR358" s="24" t="s">
        <v>164</v>
      </c>
      <c r="AT358" s="24" t="s">
        <v>141</v>
      </c>
      <c r="AU358" s="24" t="s">
        <v>89</v>
      </c>
      <c r="AY358" s="24" t="s">
        <v>138</v>
      </c>
      <c r="BE358" s="176">
        <f>IF(N358="základní",J358,0)</f>
        <v>0</v>
      </c>
      <c r="BF358" s="176">
        <f>IF(N358="snížená",J358,0)</f>
        <v>1710</v>
      </c>
      <c r="BG358" s="176">
        <f>IF(N358="zákl. přenesená",J358,0)</f>
        <v>0</v>
      </c>
      <c r="BH358" s="176">
        <f>IF(N358="sníž. přenesená",J358,0)</f>
        <v>0</v>
      </c>
      <c r="BI358" s="176">
        <f>IF(N358="nulová",J358,0)</f>
        <v>0</v>
      </c>
      <c r="BJ358" s="24" t="s">
        <v>89</v>
      </c>
      <c r="BK358" s="176">
        <f>ROUND(I358*H358,2)</f>
        <v>1710</v>
      </c>
      <c r="BL358" s="24" t="s">
        <v>164</v>
      </c>
      <c r="BM358" s="24" t="s">
        <v>837</v>
      </c>
    </row>
    <row r="359" spans="2:65" s="1" customFormat="1" ht="28.5">
      <c r="B359" s="40"/>
      <c r="D359" s="177" t="s">
        <v>148</v>
      </c>
      <c r="F359" s="178" t="s">
        <v>832</v>
      </c>
      <c r="I359" s="106"/>
      <c r="L359" s="40"/>
      <c r="M359" s="179"/>
      <c r="T359" s="65"/>
      <c r="AT359" s="24" t="s">
        <v>148</v>
      </c>
      <c r="AU359" s="24" t="s">
        <v>89</v>
      </c>
    </row>
    <row r="360" spans="2:65" s="12" customFormat="1">
      <c r="B360" s="180"/>
      <c r="D360" s="177" t="s">
        <v>150</v>
      </c>
      <c r="E360" s="181" t="s">
        <v>22</v>
      </c>
      <c r="F360" s="182" t="s">
        <v>689</v>
      </c>
      <c r="H360" s="181" t="s">
        <v>22</v>
      </c>
      <c r="I360" s="183"/>
      <c r="L360" s="180"/>
      <c r="M360" s="184"/>
      <c r="T360" s="185"/>
      <c r="AT360" s="181" t="s">
        <v>150</v>
      </c>
      <c r="AU360" s="181" t="s">
        <v>89</v>
      </c>
      <c r="AV360" s="12" t="s">
        <v>24</v>
      </c>
      <c r="AW360" s="12" t="s">
        <v>42</v>
      </c>
      <c r="AX360" s="12" t="s">
        <v>79</v>
      </c>
      <c r="AY360" s="181" t="s">
        <v>138</v>
      </c>
    </row>
    <row r="361" spans="2:65" s="12" customFormat="1">
      <c r="B361" s="180"/>
      <c r="D361" s="177" t="s">
        <v>150</v>
      </c>
      <c r="E361" s="181" t="s">
        <v>22</v>
      </c>
      <c r="F361" s="182" t="s">
        <v>690</v>
      </c>
      <c r="H361" s="181" t="s">
        <v>22</v>
      </c>
      <c r="I361" s="183"/>
      <c r="L361" s="180"/>
      <c r="M361" s="184"/>
      <c r="T361" s="185"/>
      <c r="AT361" s="181" t="s">
        <v>150</v>
      </c>
      <c r="AU361" s="181" t="s">
        <v>89</v>
      </c>
      <c r="AV361" s="12" t="s">
        <v>24</v>
      </c>
      <c r="AW361" s="12" t="s">
        <v>42</v>
      </c>
      <c r="AX361" s="12" t="s">
        <v>79</v>
      </c>
      <c r="AY361" s="181" t="s">
        <v>138</v>
      </c>
    </row>
    <row r="362" spans="2:65" s="13" customFormat="1">
      <c r="B362" s="186"/>
      <c r="D362" s="177" t="s">
        <v>150</v>
      </c>
      <c r="E362" s="187" t="s">
        <v>22</v>
      </c>
      <c r="F362" s="188" t="s">
        <v>838</v>
      </c>
      <c r="H362" s="189">
        <v>3.5209999999999999</v>
      </c>
      <c r="I362" s="190"/>
      <c r="L362" s="186"/>
      <c r="M362" s="191"/>
      <c r="T362" s="192"/>
      <c r="AT362" s="187" t="s">
        <v>150</v>
      </c>
      <c r="AU362" s="187" t="s">
        <v>89</v>
      </c>
      <c r="AV362" s="13" t="s">
        <v>89</v>
      </c>
      <c r="AW362" s="13" t="s">
        <v>42</v>
      </c>
      <c r="AX362" s="13" t="s">
        <v>79</v>
      </c>
      <c r="AY362" s="187" t="s">
        <v>138</v>
      </c>
    </row>
    <row r="363" spans="2:65" s="13" customFormat="1">
      <c r="B363" s="186"/>
      <c r="D363" s="177" t="s">
        <v>150</v>
      </c>
      <c r="E363" s="187" t="s">
        <v>22</v>
      </c>
      <c r="F363" s="188" t="s">
        <v>839</v>
      </c>
      <c r="H363" s="189">
        <v>10.220000000000001</v>
      </c>
      <c r="I363" s="190"/>
      <c r="L363" s="186"/>
      <c r="M363" s="191"/>
      <c r="T363" s="192"/>
      <c r="AT363" s="187" t="s">
        <v>150</v>
      </c>
      <c r="AU363" s="187" t="s">
        <v>89</v>
      </c>
      <c r="AV363" s="13" t="s">
        <v>89</v>
      </c>
      <c r="AW363" s="13" t="s">
        <v>42</v>
      </c>
      <c r="AX363" s="13" t="s">
        <v>79</v>
      </c>
      <c r="AY363" s="187" t="s">
        <v>138</v>
      </c>
    </row>
    <row r="364" spans="2:65" s="13" customFormat="1">
      <c r="B364" s="186"/>
      <c r="D364" s="177" t="s">
        <v>150</v>
      </c>
      <c r="E364" s="187" t="s">
        <v>22</v>
      </c>
      <c r="F364" s="188" t="s">
        <v>840</v>
      </c>
      <c r="H364" s="189">
        <v>10.220000000000001</v>
      </c>
      <c r="I364" s="190"/>
      <c r="L364" s="186"/>
      <c r="M364" s="191"/>
      <c r="T364" s="192"/>
      <c r="AT364" s="187" t="s">
        <v>150</v>
      </c>
      <c r="AU364" s="187" t="s">
        <v>89</v>
      </c>
      <c r="AV364" s="13" t="s">
        <v>89</v>
      </c>
      <c r="AW364" s="13" t="s">
        <v>42</v>
      </c>
      <c r="AX364" s="13" t="s">
        <v>79</v>
      </c>
      <c r="AY364" s="187" t="s">
        <v>138</v>
      </c>
    </row>
    <row r="365" spans="2:65" s="13" customFormat="1">
      <c r="B365" s="186"/>
      <c r="D365" s="177" t="s">
        <v>150</v>
      </c>
      <c r="E365" s="187" t="s">
        <v>22</v>
      </c>
      <c r="F365" s="188" t="s">
        <v>841</v>
      </c>
      <c r="H365" s="189">
        <v>5.7619999999999996</v>
      </c>
      <c r="I365" s="190"/>
      <c r="L365" s="186"/>
      <c r="M365" s="191"/>
      <c r="T365" s="192"/>
      <c r="AT365" s="187" t="s">
        <v>150</v>
      </c>
      <c r="AU365" s="187" t="s">
        <v>89</v>
      </c>
      <c r="AV365" s="13" t="s">
        <v>89</v>
      </c>
      <c r="AW365" s="13" t="s">
        <v>42</v>
      </c>
      <c r="AX365" s="13" t="s">
        <v>79</v>
      </c>
      <c r="AY365" s="187" t="s">
        <v>138</v>
      </c>
    </row>
    <row r="366" spans="2:65" s="13" customFormat="1">
      <c r="B366" s="186"/>
      <c r="D366" s="177" t="s">
        <v>150</v>
      </c>
      <c r="E366" s="187" t="s">
        <v>22</v>
      </c>
      <c r="F366" s="188" t="s">
        <v>842</v>
      </c>
      <c r="H366" s="189">
        <v>4.2</v>
      </c>
      <c r="I366" s="190"/>
      <c r="L366" s="186"/>
      <c r="M366" s="191"/>
      <c r="T366" s="192"/>
      <c r="AT366" s="187" t="s">
        <v>150</v>
      </c>
      <c r="AU366" s="187" t="s">
        <v>89</v>
      </c>
      <c r="AV366" s="13" t="s">
        <v>89</v>
      </c>
      <c r="AW366" s="13" t="s">
        <v>42</v>
      </c>
      <c r="AX366" s="13" t="s">
        <v>79</v>
      </c>
      <c r="AY366" s="187" t="s">
        <v>138</v>
      </c>
    </row>
    <row r="367" spans="2:65" s="13" customFormat="1">
      <c r="B367" s="186"/>
      <c r="D367" s="177" t="s">
        <v>150</v>
      </c>
      <c r="E367" s="187" t="s">
        <v>22</v>
      </c>
      <c r="F367" s="188" t="s">
        <v>843</v>
      </c>
      <c r="H367" s="189">
        <v>4.2</v>
      </c>
      <c r="I367" s="190"/>
      <c r="L367" s="186"/>
      <c r="M367" s="191"/>
      <c r="T367" s="192"/>
      <c r="AT367" s="187" t="s">
        <v>150</v>
      </c>
      <c r="AU367" s="187" t="s">
        <v>89</v>
      </c>
      <c r="AV367" s="13" t="s">
        <v>89</v>
      </c>
      <c r="AW367" s="13" t="s">
        <v>42</v>
      </c>
      <c r="AX367" s="13" t="s">
        <v>79</v>
      </c>
      <c r="AY367" s="187" t="s">
        <v>138</v>
      </c>
    </row>
    <row r="368" spans="2:65" s="13" customFormat="1">
      <c r="B368" s="186"/>
      <c r="D368" s="177" t="s">
        <v>150</v>
      </c>
      <c r="E368" s="187" t="s">
        <v>22</v>
      </c>
      <c r="F368" s="188" t="s">
        <v>844</v>
      </c>
      <c r="H368" s="189">
        <v>6.75</v>
      </c>
      <c r="I368" s="190"/>
      <c r="L368" s="186"/>
      <c r="M368" s="191"/>
      <c r="T368" s="192"/>
      <c r="AT368" s="187" t="s">
        <v>150</v>
      </c>
      <c r="AU368" s="187" t="s">
        <v>89</v>
      </c>
      <c r="AV368" s="13" t="s">
        <v>89</v>
      </c>
      <c r="AW368" s="13" t="s">
        <v>42</v>
      </c>
      <c r="AX368" s="13" t="s">
        <v>79</v>
      </c>
      <c r="AY368" s="187" t="s">
        <v>138</v>
      </c>
    </row>
    <row r="369" spans="2:65" s="13" customFormat="1">
      <c r="B369" s="186"/>
      <c r="D369" s="177" t="s">
        <v>150</v>
      </c>
      <c r="E369" s="187" t="s">
        <v>22</v>
      </c>
      <c r="F369" s="188" t="s">
        <v>845</v>
      </c>
      <c r="H369" s="189">
        <v>1.3160000000000001</v>
      </c>
      <c r="I369" s="190"/>
      <c r="L369" s="186"/>
      <c r="M369" s="191"/>
      <c r="T369" s="192"/>
      <c r="AT369" s="187" t="s">
        <v>150</v>
      </c>
      <c r="AU369" s="187" t="s">
        <v>89</v>
      </c>
      <c r="AV369" s="13" t="s">
        <v>89</v>
      </c>
      <c r="AW369" s="13" t="s">
        <v>42</v>
      </c>
      <c r="AX369" s="13" t="s">
        <v>79</v>
      </c>
      <c r="AY369" s="187" t="s">
        <v>138</v>
      </c>
    </row>
    <row r="370" spans="2:65" s="13" customFormat="1">
      <c r="B370" s="186"/>
      <c r="D370" s="177" t="s">
        <v>150</v>
      </c>
      <c r="E370" s="187" t="s">
        <v>22</v>
      </c>
      <c r="F370" s="188" t="s">
        <v>846</v>
      </c>
      <c r="H370" s="189">
        <v>1.0920000000000001</v>
      </c>
      <c r="I370" s="190"/>
      <c r="L370" s="186"/>
      <c r="M370" s="191"/>
      <c r="T370" s="192"/>
      <c r="AT370" s="187" t="s">
        <v>150</v>
      </c>
      <c r="AU370" s="187" t="s">
        <v>89</v>
      </c>
      <c r="AV370" s="13" t="s">
        <v>89</v>
      </c>
      <c r="AW370" s="13" t="s">
        <v>42</v>
      </c>
      <c r="AX370" s="13" t="s">
        <v>79</v>
      </c>
      <c r="AY370" s="187" t="s">
        <v>138</v>
      </c>
    </row>
    <row r="371" spans="2:65" s="13" customFormat="1">
      <c r="B371" s="186"/>
      <c r="D371" s="177" t="s">
        <v>150</v>
      </c>
      <c r="E371" s="187" t="s">
        <v>22</v>
      </c>
      <c r="F371" s="188" t="s">
        <v>847</v>
      </c>
      <c r="H371" s="189">
        <v>1.5760000000000001</v>
      </c>
      <c r="I371" s="190"/>
      <c r="L371" s="186"/>
      <c r="M371" s="191"/>
      <c r="T371" s="192"/>
      <c r="AT371" s="187" t="s">
        <v>150</v>
      </c>
      <c r="AU371" s="187" t="s">
        <v>89</v>
      </c>
      <c r="AV371" s="13" t="s">
        <v>89</v>
      </c>
      <c r="AW371" s="13" t="s">
        <v>42</v>
      </c>
      <c r="AX371" s="13" t="s">
        <v>79</v>
      </c>
      <c r="AY371" s="187" t="s">
        <v>138</v>
      </c>
    </row>
    <row r="372" spans="2:65" s="14" customFormat="1">
      <c r="B372" s="193"/>
      <c r="D372" s="177" t="s">
        <v>150</v>
      </c>
      <c r="E372" s="194" t="s">
        <v>22</v>
      </c>
      <c r="F372" s="195" t="s">
        <v>161</v>
      </c>
      <c r="H372" s="196">
        <v>48.856999999999999</v>
      </c>
      <c r="I372" s="197"/>
      <c r="L372" s="193"/>
      <c r="M372" s="198"/>
      <c r="T372" s="199"/>
      <c r="AT372" s="194" t="s">
        <v>150</v>
      </c>
      <c r="AU372" s="194" t="s">
        <v>89</v>
      </c>
      <c r="AV372" s="14" t="s">
        <v>162</v>
      </c>
      <c r="AW372" s="14" t="s">
        <v>42</v>
      </c>
      <c r="AX372" s="14" t="s">
        <v>79</v>
      </c>
      <c r="AY372" s="194" t="s">
        <v>138</v>
      </c>
    </row>
    <row r="373" spans="2:65" s="15" customFormat="1">
      <c r="B373" s="200"/>
      <c r="D373" s="177" t="s">
        <v>150</v>
      </c>
      <c r="E373" s="201" t="s">
        <v>22</v>
      </c>
      <c r="F373" s="202" t="s">
        <v>163</v>
      </c>
      <c r="H373" s="203">
        <v>48.856999999999999</v>
      </c>
      <c r="I373" s="204"/>
      <c r="L373" s="200"/>
      <c r="M373" s="205"/>
      <c r="T373" s="206"/>
      <c r="AT373" s="201" t="s">
        <v>150</v>
      </c>
      <c r="AU373" s="201" t="s">
        <v>89</v>
      </c>
      <c r="AV373" s="15" t="s">
        <v>164</v>
      </c>
      <c r="AW373" s="15" t="s">
        <v>42</v>
      </c>
      <c r="AX373" s="15" t="s">
        <v>24</v>
      </c>
      <c r="AY373" s="201" t="s">
        <v>138</v>
      </c>
    </row>
    <row r="374" spans="2:65" s="1" customFormat="1" ht="25.5" customHeight="1">
      <c r="B374" s="40"/>
      <c r="C374" s="165" t="s">
        <v>168</v>
      </c>
      <c r="D374" s="165" t="s">
        <v>141</v>
      </c>
      <c r="E374" s="166" t="s">
        <v>848</v>
      </c>
      <c r="F374" s="167" t="s">
        <v>849</v>
      </c>
      <c r="G374" s="168" t="s">
        <v>314</v>
      </c>
      <c r="H374" s="169">
        <v>185</v>
      </c>
      <c r="I374" s="170">
        <v>80</v>
      </c>
      <c r="J374" s="171">
        <f>ROUND(I374*H374,2)</f>
        <v>14800</v>
      </c>
      <c r="K374" s="167" t="s">
        <v>145</v>
      </c>
      <c r="L374" s="40"/>
      <c r="M374" s="172" t="s">
        <v>22</v>
      </c>
      <c r="N374" s="173" t="s">
        <v>51</v>
      </c>
      <c r="P374" s="174">
        <f>O374*H374</f>
        <v>0</v>
      </c>
      <c r="Q374" s="174">
        <v>0</v>
      </c>
      <c r="R374" s="174">
        <f>Q374*H374</f>
        <v>0</v>
      </c>
      <c r="S374" s="174">
        <v>0</v>
      </c>
      <c r="T374" s="175">
        <f>S374*H374</f>
        <v>0</v>
      </c>
      <c r="AR374" s="24" t="s">
        <v>164</v>
      </c>
      <c r="AT374" s="24" t="s">
        <v>141</v>
      </c>
      <c r="AU374" s="24" t="s">
        <v>89</v>
      </c>
      <c r="AY374" s="24" t="s">
        <v>138</v>
      </c>
      <c r="BE374" s="176">
        <f>IF(N374="základní",J374,0)</f>
        <v>0</v>
      </c>
      <c r="BF374" s="176">
        <f>IF(N374="snížená",J374,0)</f>
        <v>14800</v>
      </c>
      <c r="BG374" s="176">
        <f>IF(N374="zákl. přenesená",J374,0)</f>
        <v>0</v>
      </c>
      <c r="BH374" s="176">
        <f>IF(N374="sníž. přenesená",J374,0)</f>
        <v>0</v>
      </c>
      <c r="BI374" s="176">
        <f>IF(N374="nulová",J374,0)</f>
        <v>0</v>
      </c>
      <c r="BJ374" s="24" t="s">
        <v>89</v>
      </c>
      <c r="BK374" s="176">
        <f>ROUND(I374*H374,2)</f>
        <v>14800</v>
      </c>
      <c r="BL374" s="24" t="s">
        <v>164</v>
      </c>
      <c r="BM374" s="24" t="s">
        <v>850</v>
      </c>
    </row>
    <row r="375" spans="2:65" s="1" customFormat="1" ht="142.5">
      <c r="B375" s="40"/>
      <c r="D375" s="177" t="s">
        <v>148</v>
      </c>
      <c r="F375" s="178" t="s">
        <v>851</v>
      </c>
      <c r="I375" s="106"/>
      <c r="L375" s="40"/>
      <c r="M375" s="179"/>
      <c r="T375" s="65"/>
      <c r="AT375" s="24" t="s">
        <v>148</v>
      </c>
      <c r="AU375" s="24" t="s">
        <v>89</v>
      </c>
    </row>
    <row r="376" spans="2:65" s="12" customFormat="1">
      <c r="B376" s="180"/>
      <c r="D376" s="177" t="s">
        <v>150</v>
      </c>
      <c r="E376" s="181" t="s">
        <v>22</v>
      </c>
      <c r="F376" s="182" t="s">
        <v>641</v>
      </c>
      <c r="H376" s="181" t="s">
        <v>22</v>
      </c>
      <c r="I376" s="183"/>
      <c r="L376" s="180"/>
      <c r="M376" s="184"/>
      <c r="T376" s="185"/>
      <c r="AT376" s="181" t="s">
        <v>150</v>
      </c>
      <c r="AU376" s="181" t="s">
        <v>89</v>
      </c>
      <c r="AV376" s="12" t="s">
        <v>24</v>
      </c>
      <c r="AW376" s="12" t="s">
        <v>42</v>
      </c>
      <c r="AX376" s="12" t="s">
        <v>79</v>
      </c>
      <c r="AY376" s="181" t="s">
        <v>138</v>
      </c>
    </row>
    <row r="377" spans="2:65" s="12" customFormat="1">
      <c r="B377" s="180"/>
      <c r="D377" s="177" t="s">
        <v>150</v>
      </c>
      <c r="E377" s="181" t="s">
        <v>22</v>
      </c>
      <c r="F377" s="182" t="s">
        <v>642</v>
      </c>
      <c r="H377" s="181" t="s">
        <v>22</v>
      </c>
      <c r="I377" s="183"/>
      <c r="L377" s="180"/>
      <c r="M377" s="184"/>
      <c r="T377" s="185"/>
      <c r="AT377" s="181" t="s">
        <v>150</v>
      </c>
      <c r="AU377" s="181" t="s">
        <v>89</v>
      </c>
      <c r="AV377" s="12" t="s">
        <v>24</v>
      </c>
      <c r="AW377" s="12" t="s">
        <v>42</v>
      </c>
      <c r="AX377" s="12" t="s">
        <v>79</v>
      </c>
      <c r="AY377" s="181" t="s">
        <v>138</v>
      </c>
    </row>
    <row r="378" spans="2:65" s="13" customFormat="1">
      <c r="B378" s="186"/>
      <c r="D378" s="177" t="s">
        <v>150</v>
      </c>
      <c r="E378" s="187" t="s">
        <v>22</v>
      </c>
      <c r="F378" s="188" t="s">
        <v>852</v>
      </c>
      <c r="H378" s="189">
        <v>162.5</v>
      </c>
      <c r="I378" s="190"/>
      <c r="L378" s="186"/>
      <c r="M378" s="191"/>
      <c r="T378" s="192"/>
      <c r="AT378" s="187" t="s">
        <v>150</v>
      </c>
      <c r="AU378" s="187" t="s">
        <v>89</v>
      </c>
      <c r="AV378" s="13" t="s">
        <v>89</v>
      </c>
      <c r="AW378" s="13" t="s">
        <v>42</v>
      </c>
      <c r="AX378" s="13" t="s">
        <v>79</v>
      </c>
      <c r="AY378" s="187" t="s">
        <v>138</v>
      </c>
    </row>
    <row r="379" spans="2:65" s="13" customFormat="1">
      <c r="B379" s="186"/>
      <c r="D379" s="177" t="s">
        <v>150</v>
      </c>
      <c r="E379" s="187" t="s">
        <v>22</v>
      </c>
      <c r="F379" s="188" t="s">
        <v>853</v>
      </c>
      <c r="H379" s="189">
        <v>12</v>
      </c>
      <c r="I379" s="190"/>
      <c r="L379" s="186"/>
      <c r="M379" s="191"/>
      <c r="T379" s="192"/>
      <c r="AT379" s="187" t="s">
        <v>150</v>
      </c>
      <c r="AU379" s="187" t="s">
        <v>89</v>
      </c>
      <c r="AV379" s="13" t="s">
        <v>89</v>
      </c>
      <c r="AW379" s="13" t="s">
        <v>42</v>
      </c>
      <c r="AX379" s="13" t="s">
        <v>79</v>
      </c>
      <c r="AY379" s="187" t="s">
        <v>138</v>
      </c>
    </row>
    <row r="380" spans="2:65" s="13" customFormat="1">
      <c r="B380" s="186"/>
      <c r="D380" s="177" t="s">
        <v>150</v>
      </c>
      <c r="E380" s="187" t="s">
        <v>22</v>
      </c>
      <c r="F380" s="188" t="s">
        <v>854</v>
      </c>
      <c r="H380" s="189">
        <v>10.5</v>
      </c>
      <c r="I380" s="190"/>
      <c r="L380" s="186"/>
      <c r="M380" s="191"/>
      <c r="T380" s="192"/>
      <c r="AT380" s="187" t="s">
        <v>150</v>
      </c>
      <c r="AU380" s="187" t="s">
        <v>89</v>
      </c>
      <c r="AV380" s="13" t="s">
        <v>89</v>
      </c>
      <c r="AW380" s="13" t="s">
        <v>42</v>
      </c>
      <c r="AX380" s="13" t="s">
        <v>79</v>
      </c>
      <c r="AY380" s="187" t="s">
        <v>138</v>
      </c>
    </row>
    <row r="381" spans="2:65" s="12" customFormat="1">
      <c r="B381" s="180"/>
      <c r="D381" s="177" t="s">
        <v>150</v>
      </c>
      <c r="E381" s="181" t="s">
        <v>22</v>
      </c>
      <c r="F381" s="182" t="s">
        <v>855</v>
      </c>
      <c r="H381" s="181" t="s">
        <v>22</v>
      </c>
      <c r="I381" s="183"/>
      <c r="L381" s="180"/>
      <c r="M381" s="184"/>
      <c r="T381" s="185"/>
      <c r="AT381" s="181" t="s">
        <v>150</v>
      </c>
      <c r="AU381" s="181" t="s">
        <v>89</v>
      </c>
      <c r="AV381" s="12" t="s">
        <v>24</v>
      </c>
      <c r="AW381" s="12" t="s">
        <v>42</v>
      </c>
      <c r="AX381" s="12" t="s">
        <v>79</v>
      </c>
      <c r="AY381" s="181" t="s">
        <v>138</v>
      </c>
    </row>
    <row r="382" spans="2:65" s="14" customFormat="1">
      <c r="B382" s="193"/>
      <c r="D382" s="177" t="s">
        <v>150</v>
      </c>
      <c r="E382" s="194" t="s">
        <v>22</v>
      </c>
      <c r="F382" s="195" t="s">
        <v>161</v>
      </c>
      <c r="H382" s="196">
        <v>185</v>
      </c>
      <c r="I382" s="197"/>
      <c r="L382" s="193"/>
      <c r="M382" s="198"/>
      <c r="T382" s="199"/>
      <c r="AT382" s="194" t="s">
        <v>150</v>
      </c>
      <c r="AU382" s="194" t="s">
        <v>89</v>
      </c>
      <c r="AV382" s="14" t="s">
        <v>162</v>
      </c>
      <c r="AW382" s="14" t="s">
        <v>42</v>
      </c>
      <c r="AX382" s="14" t="s">
        <v>79</v>
      </c>
      <c r="AY382" s="194" t="s">
        <v>138</v>
      </c>
    </row>
    <row r="383" spans="2:65" s="15" customFormat="1">
      <c r="B383" s="200"/>
      <c r="D383" s="177" t="s">
        <v>150</v>
      </c>
      <c r="E383" s="201" t="s">
        <v>22</v>
      </c>
      <c r="F383" s="202" t="s">
        <v>163</v>
      </c>
      <c r="H383" s="203">
        <v>185</v>
      </c>
      <c r="I383" s="204"/>
      <c r="L383" s="200"/>
      <c r="M383" s="205"/>
      <c r="T383" s="206"/>
      <c r="AT383" s="201" t="s">
        <v>150</v>
      </c>
      <c r="AU383" s="201" t="s">
        <v>89</v>
      </c>
      <c r="AV383" s="15" t="s">
        <v>164</v>
      </c>
      <c r="AW383" s="15" t="s">
        <v>42</v>
      </c>
      <c r="AX383" s="15" t="s">
        <v>24</v>
      </c>
      <c r="AY383" s="201" t="s">
        <v>138</v>
      </c>
    </row>
    <row r="384" spans="2:65" s="11" customFormat="1" ht="29.9" customHeight="1">
      <c r="B384" s="153"/>
      <c r="D384" s="154" t="s">
        <v>78</v>
      </c>
      <c r="E384" s="163" t="s">
        <v>212</v>
      </c>
      <c r="F384" s="163" t="s">
        <v>856</v>
      </c>
      <c r="I384" s="156"/>
      <c r="J384" s="164">
        <f>BK384</f>
        <v>118148.39000000003</v>
      </c>
      <c r="L384" s="153"/>
      <c r="M384" s="158"/>
      <c r="P384" s="159">
        <f>SUM(P385:P434)</f>
        <v>0</v>
      </c>
      <c r="R384" s="159">
        <f>SUM(R385:R434)</f>
        <v>0</v>
      </c>
      <c r="T384" s="160">
        <f>SUM(T385:T434)</f>
        <v>18.263834000000003</v>
      </c>
      <c r="AR384" s="154" t="s">
        <v>24</v>
      </c>
      <c r="AT384" s="161" t="s">
        <v>78</v>
      </c>
      <c r="AU384" s="161" t="s">
        <v>24</v>
      </c>
      <c r="AY384" s="154" t="s">
        <v>138</v>
      </c>
      <c r="BK384" s="162">
        <f>SUM(BK385:BK434)</f>
        <v>118148.39000000003</v>
      </c>
    </row>
    <row r="385" spans="2:65" s="1" customFormat="1" ht="38.25" customHeight="1">
      <c r="B385" s="40"/>
      <c r="C385" s="165" t="s">
        <v>359</v>
      </c>
      <c r="D385" s="165" t="s">
        <v>141</v>
      </c>
      <c r="E385" s="166" t="s">
        <v>857</v>
      </c>
      <c r="F385" s="167" t="s">
        <v>858</v>
      </c>
      <c r="G385" s="168" t="s">
        <v>144</v>
      </c>
      <c r="H385" s="169">
        <v>772.35</v>
      </c>
      <c r="I385" s="170">
        <v>35</v>
      </c>
      <c r="J385" s="171">
        <f>ROUND(I385*H385,2)</f>
        <v>27032.25</v>
      </c>
      <c r="K385" s="167" t="s">
        <v>145</v>
      </c>
      <c r="L385" s="40"/>
      <c r="M385" s="172" t="s">
        <v>22</v>
      </c>
      <c r="N385" s="173" t="s">
        <v>51</v>
      </c>
      <c r="P385" s="174">
        <f>O385*H385</f>
        <v>0</v>
      </c>
      <c r="Q385" s="174">
        <v>0</v>
      </c>
      <c r="R385" s="174">
        <f>Q385*H385</f>
        <v>0</v>
      </c>
      <c r="S385" s="174">
        <v>0</v>
      </c>
      <c r="T385" s="175">
        <f>S385*H385</f>
        <v>0</v>
      </c>
      <c r="AR385" s="24" t="s">
        <v>164</v>
      </c>
      <c r="AT385" s="24" t="s">
        <v>141</v>
      </c>
      <c r="AU385" s="24" t="s">
        <v>89</v>
      </c>
      <c r="AY385" s="24" t="s">
        <v>138</v>
      </c>
      <c r="BE385" s="176">
        <f>IF(N385="základní",J385,0)</f>
        <v>0</v>
      </c>
      <c r="BF385" s="176">
        <f>IF(N385="snížená",J385,0)</f>
        <v>27032.25</v>
      </c>
      <c r="BG385" s="176">
        <f>IF(N385="zákl. přenesená",J385,0)</f>
        <v>0</v>
      </c>
      <c r="BH385" s="176">
        <f>IF(N385="sníž. přenesená",J385,0)</f>
        <v>0</v>
      </c>
      <c r="BI385" s="176">
        <f>IF(N385="nulová",J385,0)</f>
        <v>0</v>
      </c>
      <c r="BJ385" s="24" t="s">
        <v>89</v>
      </c>
      <c r="BK385" s="176">
        <f>ROUND(I385*H385,2)</f>
        <v>27032.25</v>
      </c>
      <c r="BL385" s="24" t="s">
        <v>164</v>
      </c>
      <c r="BM385" s="24" t="s">
        <v>859</v>
      </c>
    </row>
    <row r="386" spans="2:65" s="1" customFormat="1" ht="66.5">
      <c r="B386" s="40"/>
      <c r="D386" s="177" t="s">
        <v>148</v>
      </c>
      <c r="F386" s="178" t="s">
        <v>860</v>
      </c>
      <c r="I386" s="106"/>
      <c r="L386" s="40"/>
      <c r="M386" s="179"/>
      <c r="T386" s="65"/>
      <c r="AT386" s="24" t="s">
        <v>148</v>
      </c>
      <c r="AU386" s="24" t="s">
        <v>89</v>
      </c>
    </row>
    <row r="387" spans="2:65" s="12" customFormat="1">
      <c r="B387" s="180"/>
      <c r="D387" s="177" t="s">
        <v>150</v>
      </c>
      <c r="E387" s="181" t="s">
        <v>22</v>
      </c>
      <c r="F387" s="182" t="s">
        <v>151</v>
      </c>
      <c r="H387" s="181" t="s">
        <v>22</v>
      </c>
      <c r="I387" s="183"/>
      <c r="L387" s="180"/>
      <c r="M387" s="184"/>
      <c r="T387" s="185"/>
      <c r="AT387" s="181" t="s">
        <v>150</v>
      </c>
      <c r="AU387" s="181" t="s">
        <v>89</v>
      </c>
      <c r="AV387" s="12" t="s">
        <v>24</v>
      </c>
      <c r="AW387" s="12" t="s">
        <v>42</v>
      </c>
      <c r="AX387" s="12" t="s">
        <v>79</v>
      </c>
      <c r="AY387" s="181" t="s">
        <v>138</v>
      </c>
    </row>
    <row r="388" spans="2:65" s="13" customFormat="1">
      <c r="B388" s="186"/>
      <c r="D388" s="177" t="s">
        <v>150</v>
      </c>
      <c r="E388" s="187" t="s">
        <v>22</v>
      </c>
      <c r="F388" s="188" t="s">
        <v>861</v>
      </c>
      <c r="H388" s="189">
        <v>167.4</v>
      </c>
      <c r="I388" s="190"/>
      <c r="L388" s="186"/>
      <c r="M388" s="191"/>
      <c r="T388" s="192"/>
      <c r="AT388" s="187" t="s">
        <v>150</v>
      </c>
      <c r="AU388" s="187" t="s">
        <v>89</v>
      </c>
      <c r="AV388" s="13" t="s">
        <v>89</v>
      </c>
      <c r="AW388" s="13" t="s">
        <v>42</v>
      </c>
      <c r="AX388" s="13" t="s">
        <v>79</v>
      </c>
      <c r="AY388" s="187" t="s">
        <v>138</v>
      </c>
    </row>
    <row r="389" spans="2:65" s="13" customFormat="1">
      <c r="B389" s="186"/>
      <c r="D389" s="177" t="s">
        <v>150</v>
      </c>
      <c r="E389" s="187" t="s">
        <v>22</v>
      </c>
      <c r="F389" s="188" t="s">
        <v>862</v>
      </c>
      <c r="H389" s="189">
        <v>220.5</v>
      </c>
      <c r="I389" s="190"/>
      <c r="L389" s="186"/>
      <c r="M389" s="191"/>
      <c r="T389" s="192"/>
      <c r="AT389" s="187" t="s">
        <v>150</v>
      </c>
      <c r="AU389" s="187" t="s">
        <v>89</v>
      </c>
      <c r="AV389" s="13" t="s">
        <v>89</v>
      </c>
      <c r="AW389" s="13" t="s">
        <v>42</v>
      </c>
      <c r="AX389" s="13" t="s">
        <v>79</v>
      </c>
      <c r="AY389" s="187" t="s">
        <v>138</v>
      </c>
    </row>
    <row r="390" spans="2:65" s="13" customFormat="1">
      <c r="B390" s="186"/>
      <c r="D390" s="177" t="s">
        <v>150</v>
      </c>
      <c r="E390" s="187" t="s">
        <v>22</v>
      </c>
      <c r="F390" s="188" t="s">
        <v>863</v>
      </c>
      <c r="H390" s="189">
        <v>186</v>
      </c>
      <c r="I390" s="190"/>
      <c r="L390" s="186"/>
      <c r="M390" s="191"/>
      <c r="T390" s="192"/>
      <c r="AT390" s="187" t="s">
        <v>150</v>
      </c>
      <c r="AU390" s="187" t="s">
        <v>89</v>
      </c>
      <c r="AV390" s="13" t="s">
        <v>89</v>
      </c>
      <c r="AW390" s="13" t="s">
        <v>42</v>
      </c>
      <c r="AX390" s="13" t="s">
        <v>79</v>
      </c>
      <c r="AY390" s="187" t="s">
        <v>138</v>
      </c>
    </row>
    <row r="391" spans="2:65" s="13" customFormat="1">
      <c r="B391" s="186"/>
      <c r="D391" s="177" t="s">
        <v>150</v>
      </c>
      <c r="E391" s="187" t="s">
        <v>22</v>
      </c>
      <c r="F391" s="188" t="s">
        <v>864</v>
      </c>
      <c r="H391" s="189">
        <v>198.45</v>
      </c>
      <c r="I391" s="190"/>
      <c r="L391" s="186"/>
      <c r="M391" s="191"/>
      <c r="T391" s="192"/>
      <c r="AT391" s="187" t="s">
        <v>150</v>
      </c>
      <c r="AU391" s="187" t="s">
        <v>89</v>
      </c>
      <c r="AV391" s="13" t="s">
        <v>89</v>
      </c>
      <c r="AW391" s="13" t="s">
        <v>42</v>
      </c>
      <c r="AX391" s="13" t="s">
        <v>79</v>
      </c>
      <c r="AY391" s="187" t="s">
        <v>138</v>
      </c>
    </row>
    <row r="392" spans="2:65" s="14" customFormat="1">
      <c r="B392" s="193"/>
      <c r="D392" s="177" t="s">
        <v>150</v>
      </c>
      <c r="E392" s="194" t="s">
        <v>22</v>
      </c>
      <c r="F392" s="195" t="s">
        <v>161</v>
      </c>
      <c r="H392" s="196">
        <v>772.35</v>
      </c>
      <c r="I392" s="197"/>
      <c r="L392" s="193"/>
      <c r="M392" s="198"/>
      <c r="T392" s="199"/>
      <c r="AT392" s="194" t="s">
        <v>150</v>
      </c>
      <c r="AU392" s="194" t="s">
        <v>89</v>
      </c>
      <c r="AV392" s="14" t="s">
        <v>162</v>
      </c>
      <c r="AW392" s="14" t="s">
        <v>42</v>
      </c>
      <c r="AX392" s="14" t="s">
        <v>79</v>
      </c>
      <c r="AY392" s="194" t="s">
        <v>138</v>
      </c>
    </row>
    <row r="393" spans="2:65" s="15" customFormat="1">
      <c r="B393" s="200"/>
      <c r="D393" s="177" t="s">
        <v>150</v>
      </c>
      <c r="E393" s="201" t="s">
        <v>22</v>
      </c>
      <c r="F393" s="202" t="s">
        <v>163</v>
      </c>
      <c r="H393" s="203">
        <v>772.35</v>
      </c>
      <c r="I393" s="204"/>
      <c r="L393" s="200"/>
      <c r="M393" s="205"/>
      <c r="T393" s="206"/>
      <c r="AT393" s="201" t="s">
        <v>150</v>
      </c>
      <c r="AU393" s="201" t="s">
        <v>89</v>
      </c>
      <c r="AV393" s="15" t="s">
        <v>164</v>
      </c>
      <c r="AW393" s="15" t="s">
        <v>42</v>
      </c>
      <c r="AX393" s="15" t="s">
        <v>24</v>
      </c>
      <c r="AY393" s="201" t="s">
        <v>138</v>
      </c>
    </row>
    <row r="394" spans="2:65" s="1" customFormat="1" ht="38.25" customHeight="1">
      <c r="B394" s="40"/>
      <c r="C394" s="165" t="s">
        <v>364</v>
      </c>
      <c r="D394" s="165" t="s">
        <v>141</v>
      </c>
      <c r="E394" s="166" t="s">
        <v>865</v>
      </c>
      <c r="F394" s="167" t="s">
        <v>866</v>
      </c>
      <c r="G394" s="168" t="s">
        <v>144</v>
      </c>
      <c r="H394" s="169">
        <v>46341</v>
      </c>
      <c r="I394" s="170">
        <v>1.1000000000000001</v>
      </c>
      <c r="J394" s="171">
        <f>ROUND(I394*H394,2)</f>
        <v>50975.1</v>
      </c>
      <c r="K394" s="167" t="s">
        <v>145</v>
      </c>
      <c r="L394" s="40"/>
      <c r="M394" s="172" t="s">
        <v>22</v>
      </c>
      <c r="N394" s="173" t="s">
        <v>51</v>
      </c>
      <c r="P394" s="174">
        <f>O394*H394</f>
        <v>0</v>
      </c>
      <c r="Q394" s="174">
        <v>0</v>
      </c>
      <c r="R394" s="174">
        <f>Q394*H394</f>
        <v>0</v>
      </c>
      <c r="S394" s="174">
        <v>0</v>
      </c>
      <c r="T394" s="175">
        <f>S394*H394</f>
        <v>0</v>
      </c>
      <c r="AR394" s="24" t="s">
        <v>164</v>
      </c>
      <c r="AT394" s="24" t="s">
        <v>141</v>
      </c>
      <c r="AU394" s="24" t="s">
        <v>89</v>
      </c>
      <c r="AY394" s="24" t="s">
        <v>138</v>
      </c>
      <c r="BE394" s="176">
        <f>IF(N394="základní",J394,0)</f>
        <v>0</v>
      </c>
      <c r="BF394" s="176">
        <f>IF(N394="snížená",J394,0)</f>
        <v>50975.1</v>
      </c>
      <c r="BG394" s="176">
        <f>IF(N394="zákl. přenesená",J394,0)</f>
        <v>0</v>
      </c>
      <c r="BH394" s="176">
        <f>IF(N394="sníž. přenesená",J394,0)</f>
        <v>0</v>
      </c>
      <c r="BI394" s="176">
        <f>IF(N394="nulová",J394,0)</f>
        <v>0</v>
      </c>
      <c r="BJ394" s="24" t="s">
        <v>89</v>
      </c>
      <c r="BK394" s="176">
        <f>ROUND(I394*H394,2)</f>
        <v>50975.1</v>
      </c>
      <c r="BL394" s="24" t="s">
        <v>164</v>
      </c>
      <c r="BM394" s="24" t="s">
        <v>867</v>
      </c>
    </row>
    <row r="395" spans="2:65" s="1" customFormat="1" ht="66.5">
      <c r="B395" s="40"/>
      <c r="D395" s="177" t="s">
        <v>148</v>
      </c>
      <c r="F395" s="178" t="s">
        <v>860</v>
      </c>
      <c r="I395" s="106"/>
      <c r="L395" s="40"/>
      <c r="M395" s="179"/>
      <c r="T395" s="65"/>
      <c r="AT395" s="24" t="s">
        <v>148</v>
      </c>
      <c r="AU395" s="24" t="s">
        <v>89</v>
      </c>
    </row>
    <row r="396" spans="2:65" s="13" customFormat="1">
      <c r="B396" s="186"/>
      <c r="D396" s="177" t="s">
        <v>150</v>
      </c>
      <c r="F396" s="188" t="s">
        <v>868</v>
      </c>
      <c r="H396" s="189">
        <v>46341</v>
      </c>
      <c r="I396" s="190"/>
      <c r="L396" s="186"/>
      <c r="M396" s="191"/>
      <c r="T396" s="192"/>
      <c r="AT396" s="187" t="s">
        <v>150</v>
      </c>
      <c r="AU396" s="187" t="s">
        <v>89</v>
      </c>
      <c r="AV396" s="13" t="s">
        <v>89</v>
      </c>
      <c r="AW396" s="13" t="s">
        <v>6</v>
      </c>
      <c r="AX396" s="13" t="s">
        <v>24</v>
      </c>
      <c r="AY396" s="187" t="s">
        <v>138</v>
      </c>
    </row>
    <row r="397" spans="2:65" s="1" customFormat="1" ht="38.25" customHeight="1">
      <c r="B397" s="40"/>
      <c r="C397" s="165" t="s">
        <v>370</v>
      </c>
      <c r="D397" s="165" t="s">
        <v>141</v>
      </c>
      <c r="E397" s="166" t="s">
        <v>869</v>
      </c>
      <c r="F397" s="167" t="s">
        <v>870</v>
      </c>
      <c r="G397" s="168" t="s">
        <v>144</v>
      </c>
      <c r="H397" s="169">
        <v>772.35</v>
      </c>
      <c r="I397" s="170">
        <v>25</v>
      </c>
      <c r="J397" s="171">
        <f>ROUND(I397*H397,2)</f>
        <v>19308.75</v>
      </c>
      <c r="K397" s="167" t="s">
        <v>145</v>
      </c>
      <c r="L397" s="40"/>
      <c r="M397" s="172" t="s">
        <v>22</v>
      </c>
      <c r="N397" s="173" t="s">
        <v>51</v>
      </c>
      <c r="P397" s="174">
        <f>O397*H397</f>
        <v>0</v>
      </c>
      <c r="Q397" s="174">
        <v>0</v>
      </c>
      <c r="R397" s="174">
        <f>Q397*H397</f>
        <v>0</v>
      </c>
      <c r="S397" s="174">
        <v>0</v>
      </c>
      <c r="T397" s="175">
        <f>S397*H397</f>
        <v>0</v>
      </c>
      <c r="AR397" s="24" t="s">
        <v>164</v>
      </c>
      <c r="AT397" s="24" t="s">
        <v>141</v>
      </c>
      <c r="AU397" s="24" t="s">
        <v>89</v>
      </c>
      <c r="AY397" s="24" t="s">
        <v>138</v>
      </c>
      <c r="BE397" s="176">
        <f>IF(N397="základní",J397,0)</f>
        <v>0</v>
      </c>
      <c r="BF397" s="176">
        <f>IF(N397="snížená",J397,0)</f>
        <v>19308.75</v>
      </c>
      <c r="BG397" s="176">
        <f>IF(N397="zákl. přenesená",J397,0)</f>
        <v>0</v>
      </c>
      <c r="BH397" s="176">
        <f>IF(N397="sníž. přenesená",J397,0)</f>
        <v>0</v>
      </c>
      <c r="BI397" s="176">
        <f>IF(N397="nulová",J397,0)</f>
        <v>0</v>
      </c>
      <c r="BJ397" s="24" t="s">
        <v>89</v>
      </c>
      <c r="BK397" s="176">
        <f>ROUND(I397*H397,2)</f>
        <v>19308.75</v>
      </c>
      <c r="BL397" s="24" t="s">
        <v>164</v>
      </c>
      <c r="BM397" s="24" t="s">
        <v>871</v>
      </c>
    </row>
    <row r="398" spans="2:65" s="1" customFormat="1" ht="38">
      <c r="B398" s="40"/>
      <c r="D398" s="177" t="s">
        <v>148</v>
      </c>
      <c r="F398" s="178" t="s">
        <v>872</v>
      </c>
      <c r="I398" s="106"/>
      <c r="L398" s="40"/>
      <c r="M398" s="179"/>
      <c r="T398" s="65"/>
      <c r="AT398" s="24" t="s">
        <v>148</v>
      </c>
      <c r="AU398" s="24" t="s">
        <v>89</v>
      </c>
    </row>
    <row r="399" spans="2:65" s="1" customFormat="1" ht="25.5" customHeight="1">
      <c r="B399" s="40"/>
      <c r="C399" s="165" t="s">
        <v>374</v>
      </c>
      <c r="D399" s="165" t="s">
        <v>141</v>
      </c>
      <c r="E399" s="166" t="s">
        <v>873</v>
      </c>
      <c r="F399" s="167" t="s">
        <v>874</v>
      </c>
      <c r="G399" s="168" t="s">
        <v>144</v>
      </c>
      <c r="H399" s="169">
        <v>772.35</v>
      </c>
      <c r="I399" s="170">
        <v>3</v>
      </c>
      <c r="J399" s="171">
        <f>ROUND(I399*H399,2)</f>
        <v>2317.0500000000002</v>
      </c>
      <c r="K399" s="167" t="s">
        <v>145</v>
      </c>
      <c r="L399" s="40"/>
      <c r="M399" s="172" t="s">
        <v>22</v>
      </c>
      <c r="N399" s="173" t="s">
        <v>51</v>
      </c>
      <c r="P399" s="174">
        <f>O399*H399</f>
        <v>0</v>
      </c>
      <c r="Q399" s="174">
        <v>0</v>
      </c>
      <c r="R399" s="174">
        <f>Q399*H399</f>
        <v>0</v>
      </c>
      <c r="S399" s="174">
        <v>0</v>
      </c>
      <c r="T399" s="175">
        <f>S399*H399</f>
        <v>0</v>
      </c>
      <c r="AR399" s="24" t="s">
        <v>164</v>
      </c>
      <c r="AT399" s="24" t="s">
        <v>141</v>
      </c>
      <c r="AU399" s="24" t="s">
        <v>89</v>
      </c>
      <c r="AY399" s="24" t="s">
        <v>138</v>
      </c>
      <c r="BE399" s="176">
        <f>IF(N399="základní",J399,0)</f>
        <v>0</v>
      </c>
      <c r="BF399" s="176">
        <f>IF(N399="snížená",J399,0)</f>
        <v>2317.0500000000002</v>
      </c>
      <c r="BG399" s="176">
        <f>IF(N399="zákl. přenesená",J399,0)</f>
        <v>0</v>
      </c>
      <c r="BH399" s="176">
        <f>IF(N399="sníž. přenesená",J399,0)</f>
        <v>0</v>
      </c>
      <c r="BI399" s="176">
        <f>IF(N399="nulová",J399,0)</f>
        <v>0</v>
      </c>
      <c r="BJ399" s="24" t="s">
        <v>89</v>
      </c>
      <c r="BK399" s="176">
        <f>ROUND(I399*H399,2)</f>
        <v>2317.0500000000002</v>
      </c>
      <c r="BL399" s="24" t="s">
        <v>164</v>
      </c>
      <c r="BM399" s="24" t="s">
        <v>875</v>
      </c>
    </row>
    <row r="400" spans="2:65" s="1" customFormat="1" ht="28.5">
      <c r="B400" s="40"/>
      <c r="D400" s="177" t="s">
        <v>148</v>
      </c>
      <c r="F400" s="178" t="s">
        <v>876</v>
      </c>
      <c r="I400" s="106"/>
      <c r="L400" s="40"/>
      <c r="M400" s="179"/>
      <c r="T400" s="65"/>
      <c r="AT400" s="24" t="s">
        <v>148</v>
      </c>
      <c r="AU400" s="24" t="s">
        <v>89</v>
      </c>
    </row>
    <row r="401" spans="2:65" s="1" customFormat="1" ht="25.5" customHeight="1">
      <c r="B401" s="40"/>
      <c r="C401" s="165" t="s">
        <v>380</v>
      </c>
      <c r="D401" s="165" t="s">
        <v>141</v>
      </c>
      <c r="E401" s="166" t="s">
        <v>877</v>
      </c>
      <c r="F401" s="167" t="s">
        <v>878</v>
      </c>
      <c r="G401" s="168" t="s">
        <v>144</v>
      </c>
      <c r="H401" s="169">
        <v>46341</v>
      </c>
      <c r="I401" s="170">
        <v>0.05</v>
      </c>
      <c r="J401" s="171">
        <f>ROUND(I401*H401,2)</f>
        <v>2317.0500000000002</v>
      </c>
      <c r="K401" s="167" t="s">
        <v>145</v>
      </c>
      <c r="L401" s="40"/>
      <c r="M401" s="172" t="s">
        <v>22</v>
      </c>
      <c r="N401" s="173" t="s">
        <v>51</v>
      </c>
      <c r="P401" s="174">
        <f>O401*H401</f>
        <v>0</v>
      </c>
      <c r="Q401" s="174">
        <v>0</v>
      </c>
      <c r="R401" s="174">
        <f>Q401*H401</f>
        <v>0</v>
      </c>
      <c r="S401" s="174">
        <v>0</v>
      </c>
      <c r="T401" s="175">
        <f>S401*H401</f>
        <v>0</v>
      </c>
      <c r="AR401" s="24" t="s">
        <v>164</v>
      </c>
      <c r="AT401" s="24" t="s">
        <v>141</v>
      </c>
      <c r="AU401" s="24" t="s">
        <v>89</v>
      </c>
      <c r="AY401" s="24" t="s">
        <v>138</v>
      </c>
      <c r="BE401" s="176">
        <f>IF(N401="základní",J401,0)</f>
        <v>0</v>
      </c>
      <c r="BF401" s="176">
        <f>IF(N401="snížená",J401,0)</f>
        <v>2317.0500000000002</v>
      </c>
      <c r="BG401" s="176">
        <f>IF(N401="zákl. přenesená",J401,0)</f>
        <v>0</v>
      </c>
      <c r="BH401" s="176">
        <f>IF(N401="sníž. přenesená",J401,0)</f>
        <v>0</v>
      </c>
      <c r="BI401" s="176">
        <f>IF(N401="nulová",J401,0)</f>
        <v>0</v>
      </c>
      <c r="BJ401" s="24" t="s">
        <v>89</v>
      </c>
      <c r="BK401" s="176">
        <f>ROUND(I401*H401,2)</f>
        <v>2317.0500000000002</v>
      </c>
      <c r="BL401" s="24" t="s">
        <v>164</v>
      </c>
      <c r="BM401" s="24" t="s">
        <v>879</v>
      </c>
    </row>
    <row r="402" spans="2:65" s="1" customFormat="1" ht="28.5">
      <c r="B402" s="40"/>
      <c r="D402" s="177" t="s">
        <v>148</v>
      </c>
      <c r="F402" s="178" t="s">
        <v>876</v>
      </c>
      <c r="I402" s="106"/>
      <c r="L402" s="40"/>
      <c r="M402" s="179"/>
      <c r="T402" s="65"/>
      <c r="AT402" s="24" t="s">
        <v>148</v>
      </c>
      <c r="AU402" s="24" t="s">
        <v>89</v>
      </c>
    </row>
    <row r="403" spans="2:65" s="13" customFormat="1">
      <c r="B403" s="186"/>
      <c r="D403" s="177" t="s">
        <v>150</v>
      </c>
      <c r="F403" s="188" t="s">
        <v>868</v>
      </c>
      <c r="H403" s="189">
        <v>46341</v>
      </c>
      <c r="I403" s="190"/>
      <c r="L403" s="186"/>
      <c r="M403" s="191"/>
      <c r="T403" s="192"/>
      <c r="AT403" s="187" t="s">
        <v>150</v>
      </c>
      <c r="AU403" s="187" t="s">
        <v>89</v>
      </c>
      <c r="AV403" s="13" t="s">
        <v>89</v>
      </c>
      <c r="AW403" s="13" t="s">
        <v>6</v>
      </c>
      <c r="AX403" s="13" t="s">
        <v>24</v>
      </c>
      <c r="AY403" s="187" t="s">
        <v>138</v>
      </c>
    </row>
    <row r="404" spans="2:65" s="1" customFormat="1" ht="25.5" customHeight="1">
      <c r="B404" s="40"/>
      <c r="C404" s="165" t="s">
        <v>385</v>
      </c>
      <c r="D404" s="165" t="s">
        <v>141</v>
      </c>
      <c r="E404" s="166" t="s">
        <v>880</v>
      </c>
      <c r="F404" s="167" t="s">
        <v>881</v>
      </c>
      <c r="G404" s="168" t="s">
        <v>144</v>
      </c>
      <c r="H404" s="169">
        <v>772.35</v>
      </c>
      <c r="I404" s="170">
        <v>1</v>
      </c>
      <c r="J404" s="171">
        <f>ROUND(I404*H404,2)</f>
        <v>772.35</v>
      </c>
      <c r="K404" s="167" t="s">
        <v>882</v>
      </c>
      <c r="L404" s="40"/>
      <c r="M404" s="172" t="s">
        <v>22</v>
      </c>
      <c r="N404" s="173" t="s">
        <v>51</v>
      </c>
      <c r="P404" s="174">
        <f>O404*H404</f>
        <v>0</v>
      </c>
      <c r="Q404" s="174">
        <v>0</v>
      </c>
      <c r="R404" s="174">
        <f>Q404*H404</f>
        <v>0</v>
      </c>
      <c r="S404" s="174">
        <v>0</v>
      </c>
      <c r="T404" s="175">
        <f>S404*H404</f>
        <v>0</v>
      </c>
      <c r="AR404" s="24" t="s">
        <v>164</v>
      </c>
      <c r="AT404" s="24" t="s">
        <v>141</v>
      </c>
      <c r="AU404" s="24" t="s">
        <v>89</v>
      </c>
      <c r="AY404" s="24" t="s">
        <v>138</v>
      </c>
      <c r="BE404" s="176">
        <f>IF(N404="základní",J404,0)</f>
        <v>0</v>
      </c>
      <c r="BF404" s="176">
        <f>IF(N404="snížená",J404,0)</f>
        <v>772.35</v>
      </c>
      <c r="BG404" s="176">
        <f>IF(N404="zákl. přenesená",J404,0)</f>
        <v>0</v>
      </c>
      <c r="BH404" s="176">
        <f>IF(N404="sníž. přenesená",J404,0)</f>
        <v>0</v>
      </c>
      <c r="BI404" s="176">
        <f>IF(N404="nulová",J404,0)</f>
        <v>0</v>
      </c>
      <c r="BJ404" s="24" t="s">
        <v>89</v>
      </c>
      <c r="BK404" s="176">
        <f>ROUND(I404*H404,2)</f>
        <v>772.35</v>
      </c>
      <c r="BL404" s="24" t="s">
        <v>164</v>
      </c>
      <c r="BM404" s="24" t="s">
        <v>883</v>
      </c>
    </row>
    <row r="405" spans="2:65" s="1" customFormat="1" ht="25.5" customHeight="1">
      <c r="B405" s="40"/>
      <c r="C405" s="165" t="s">
        <v>391</v>
      </c>
      <c r="D405" s="165" t="s">
        <v>141</v>
      </c>
      <c r="E405" s="166" t="s">
        <v>884</v>
      </c>
      <c r="F405" s="167" t="s">
        <v>885</v>
      </c>
      <c r="G405" s="168" t="s">
        <v>144</v>
      </c>
      <c r="H405" s="169">
        <v>5.7619999999999996</v>
      </c>
      <c r="I405" s="170">
        <v>180</v>
      </c>
      <c r="J405" s="171">
        <f>ROUND(I405*H405,2)</f>
        <v>1037.1600000000001</v>
      </c>
      <c r="K405" s="167" t="s">
        <v>145</v>
      </c>
      <c r="L405" s="40"/>
      <c r="M405" s="172" t="s">
        <v>22</v>
      </c>
      <c r="N405" s="173" t="s">
        <v>51</v>
      </c>
      <c r="P405" s="174">
        <f>O405*H405</f>
        <v>0</v>
      </c>
      <c r="Q405" s="174">
        <v>0</v>
      </c>
      <c r="R405" s="174">
        <f>Q405*H405</f>
        <v>0</v>
      </c>
      <c r="S405" s="174">
        <v>3.7999999999999999E-2</v>
      </c>
      <c r="T405" s="175">
        <f>S405*H405</f>
        <v>0.21895599999999998</v>
      </c>
      <c r="AR405" s="24" t="s">
        <v>164</v>
      </c>
      <c r="AT405" s="24" t="s">
        <v>141</v>
      </c>
      <c r="AU405" s="24" t="s">
        <v>89</v>
      </c>
      <c r="AY405" s="24" t="s">
        <v>138</v>
      </c>
      <c r="BE405" s="176">
        <f>IF(N405="základní",J405,0)</f>
        <v>0</v>
      </c>
      <c r="BF405" s="176">
        <f>IF(N405="snížená",J405,0)</f>
        <v>1037.1600000000001</v>
      </c>
      <c r="BG405" s="176">
        <f>IF(N405="zákl. přenesená",J405,0)</f>
        <v>0</v>
      </c>
      <c r="BH405" s="176">
        <f>IF(N405="sníž. přenesená",J405,0)</f>
        <v>0</v>
      </c>
      <c r="BI405" s="176">
        <f>IF(N405="nulová",J405,0)</f>
        <v>0</v>
      </c>
      <c r="BJ405" s="24" t="s">
        <v>89</v>
      </c>
      <c r="BK405" s="176">
        <f>ROUND(I405*H405,2)</f>
        <v>1037.1600000000001</v>
      </c>
      <c r="BL405" s="24" t="s">
        <v>164</v>
      </c>
      <c r="BM405" s="24" t="s">
        <v>886</v>
      </c>
    </row>
    <row r="406" spans="2:65" s="1" customFormat="1" ht="19">
      <c r="B406" s="40"/>
      <c r="D406" s="177" t="s">
        <v>148</v>
      </c>
      <c r="F406" s="178" t="s">
        <v>887</v>
      </c>
      <c r="I406" s="106"/>
      <c r="L406" s="40"/>
      <c r="M406" s="179"/>
      <c r="T406" s="65"/>
      <c r="AT406" s="24" t="s">
        <v>148</v>
      </c>
      <c r="AU406" s="24" t="s">
        <v>89</v>
      </c>
    </row>
    <row r="407" spans="2:65" s="12" customFormat="1">
      <c r="B407" s="180"/>
      <c r="D407" s="177" t="s">
        <v>150</v>
      </c>
      <c r="E407" s="181" t="s">
        <v>22</v>
      </c>
      <c r="F407" s="182" t="s">
        <v>151</v>
      </c>
      <c r="H407" s="181" t="s">
        <v>22</v>
      </c>
      <c r="I407" s="183"/>
      <c r="L407" s="180"/>
      <c r="M407" s="184"/>
      <c r="T407" s="185"/>
      <c r="AT407" s="181" t="s">
        <v>150</v>
      </c>
      <c r="AU407" s="181" t="s">
        <v>89</v>
      </c>
      <c r="AV407" s="12" t="s">
        <v>24</v>
      </c>
      <c r="AW407" s="12" t="s">
        <v>42</v>
      </c>
      <c r="AX407" s="12" t="s">
        <v>79</v>
      </c>
      <c r="AY407" s="181" t="s">
        <v>138</v>
      </c>
    </row>
    <row r="408" spans="2:65" s="13" customFormat="1">
      <c r="B408" s="186"/>
      <c r="D408" s="177" t="s">
        <v>150</v>
      </c>
      <c r="E408" s="187" t="s">
        <v>22</v>
      </c>
      <c r="F408" s="188" t="s">
        <v>888</v>
      </c>
      <c r="H408" s="189">
        <v>5.7619999999999996</v>
      </c>
      <c r="I408" s="190"/>
      <c r="L408" s="186"/>
      <c r="M408" s="191"/>
      <c r="T408" s="192"/>
      <c r="AT408" s="187" t="s">
        <v>150</v>
      </c>
      <c r="AU408" s="187" t="s">
        <v>89</v>
      </c>
      <c r="AV408" s="13" t="s">
        <v>89</v>
      </c>
      <c r="AW408" s="13" t="s">
        <v>42</v>
      </c>
      <c r="AX408" s="13" t="s">
        <v>79</v>
      </c>
      <c r="AY408" s="187" t="s">
        <v>138</v>
      </c>
    </row>
    <row r="409" spans="2:65" s="14" customFormat="1">
      <c r="B409" s="193"/>
      <c r="D409" s="177" t="s">
        <v>150</v>
      </c>
      <c r="E409" s="194" t="s">
        <v>22</v>
      </c>
      <c r="F409" s="195" t="s">
        <v>161</v>
      </c>
      <c r="H409" s="196">
        <v>5.7619999999999996</v>
      </c>
      <c r="I409" s="197"/>
      <c r="L409" s="193"/>
      <c r="M409" s="198"/>
      <c r="T409" s="199"/>
      <c r="AT409" s="194" t="s">
        <v>150</v>
      </c>
      <c r="AU409" s="194" t="s">
        <v>89</v>
      </c>
      <c r="AV409" s="14" t="s">
        <v>162</v>
      </c>
      <c r="AW409" s="14" t="s">
        <v>42</v>
      </c>
      <c r="AX409" s="14" t="s">
        <v>24</v>
      </c>
      <c r="AY409" s="194" t="s">
        <v>138</v>
      </c>
    </row>
    <row r="410" spans="2:65" s="1" customFormat="1" ht="25.5" customHeight="1">
      <c r="B410" s="40"/>
      <c r="C410" s="165" t="s">
        <v>397</v>
      </c>
      <c r="D410" s="165" t="s">
        <v>141</v>
      </c>
      <c r="E410" s="166" t="s">
        <v>889</v>
      </c>
      <c r="F410" s="167" t="s">
        <v>890</v>
      </c>
      <c r="G410" s="168" t="s">
        <v>144</v>
      </c>
      <c r="H410" s="169">
        <v>22.081</v>
      </c>
      <c r="I410" s="170">
        <v>140</v>
      </c>
      <c r="J410" s="171">
        <f>ROUND(I410*H410,2)</f>
        <v>3091.34</v>
      </c>
      <c r="K410" s="167" t="s">
        <v>145</v>
      </c>
      <c r="L410" s="40"/>
      <c r="M410" s="172" t="s">
        <v>22</v>
      </c>
      <c r="N410" s="173" t="s">
        <v>51</v>
      </c>
      <c r="P410" s="174">
        <f>O410*H410</f>
        <v>0</v>
      </c>
      <c r="Q410" s="174">
        <v>0</v>
      </c>
      <c r="R410" s="174">
        <f>Q410*H410</f>
        <v>0</v>
      </c>
      <c r="S410" s="174">
        <v>3.4000000000000002E-2</v>
      </c>
      <c r="T410" s="175">
        <f>S410*H410</f>
        <v>0.75075400000000003</v>
      </c>
      <c r="AR410" s="24" t="s">
        <v>164</v>
      </c>
      <c r="AT410" s="24" t="s">
        <v>141</v>
      </c>
      <c r="AU410" s="24" t="s">
        <v>89</v>
      </c>
      <c r="AY410" s="24" t="s">
        <v>138</v>
      </c>
      <c r="BE410" s="176">
        <f>IF(N410="základní",J410,0)</f>
        <v>0</v>
      </c>
      <c r="BF410" s="176">
        <f>IF(N410="snížená",J410,0)</f>
        <v>3091.34</v>
      </c>
      <c r="BG410" s="176">
        <f>IF(N410="zákl. přenesená",J410,0)</f>
        <v>0</v>
      </c>
      <c r="BH410" s="176">
        <f>IF(N410="sníž. přenesená",J410,0)</f>
        <v>0</v>
      </c>
      <c r="BI410" s="176">
        <f>IF(N410="nulová",J410,0)</f>
        <v>0</v>
      </c>
      <c r="BJ410" s="24" t="s">
        <v>89</v>
      </c>
      <c r="BK410" s="176">
        <f>ROUND(I410*H410,2)</f>
        <v>3091.34</v>
      </c>
      <c r="BL410" s="24" t="s">
        <v>164</v>
      </c>
      <c r="BM410" s="24" t="s">
        <v>891</v>
      </c>
    </row>
    <row r="411" spans="2:65" s="1" customFormat="1" ht="19">
      <c r="B411" s="40"/>
      <c r="D411" s="177" t="s">
        <v>148</v>
      </c>
      <c r="F411" s="178" t="s">
        <v>887</v>
      </c>
      <c r="I411" s="106"/>
      <c r="L411" s="40"/>
      <c r="M411" s="179"/>
      <c r="T411" s="65"/>
      <c r="AT411" s="24" t="s">
        <v>148</v>
      </c>
      <c r="AU411" s="24" t="s">
        <v>89</v>
      </c>
    </row>
    <row r="412" spans="2:65" s="12" customFormat="1">
      <c r="B412" s="180"/>
      <c r="D412" s="177" t="s">
        <v>150</v>
      </c>
      <c r="E412" s="181" t="s">
        <v>22</v>
      </c>
      <c r="F412" s="182" t="s">
        <v>151</v>
      </c>
      <c r="H412" s="181" t="s">
        <v>22</v>
      </c>
      <c r="I412" s="183"/>
      <c r="L412" s="180"/>
      <c r="M412" s="184"/>
      <c r="T412" s="185"/>
      <c r="AT412" s="181" t="s">
        <v>150</v>
      </c>
      <c r="AU412" s="181" t="s">
        <v>89</v>
      </c>
      <c r="AV412" s="12" t="s">
        <v>24</v>
      </c>
      <c r="AW412" s="12" t="s">
        <v>42</v>
      </c>
      <c r="AX412" s="12" t="s">
        <v>79</v>
      </c>
      <c r="AY412" s="181" t="s">
        <v>138</v>
      </c>
    </row>
    <row r="413" spans="2:65" s="13" customFormat="1">
      <c r="B413" s="186"/>
      <c r="D413" s="177" t="s">
        <v>150</v>
      </c>
      <c r="E413" s="187" t="s">
        <v>22</v>
      </c>
      <c r="F413" s="188" t="s">
        <v>892</v>
      </c>
      <c r="H413" s="189">
        <v>15.331</v>
      </c>
      <c r="I413" s="190"/>
      <c r="L413" s="186"/>
      <c r="M413" s="191"/>
      <c r="T413" s="192"/>
      <c r="AT413" s="187" t="s">
        <v>150</v>
      </c>
      <c r="AU413" s="187" t="s">
        <v>89</v>
      </c>
      <c r="AV413" s="13" t="s">
        <v>89</v>
      </c>
      <c r="AW413" s="13" t="s">
        <v>42</v>
      </c>
      <c r="AX413" s="13" t="s">
        <v>79</v>
      </c>
      <c r="AY413" s="187" t="s">
        <v>138</v>
      </c>
    </row>
    <row r="414" spans="2:65" s="13" customFormat="1">
      <c r="B414" s="186"/>
      <c r="D414" s="177" t="s">
        <v>150</v>
      </c>
      <c r="E414" s="187" t="s">
        <v>22</v>
      </c>
      <c r="F414" s="188" t="s">
        <v>893</v>
      </c>
      <c r="H414" s="189">
        <v>6.75</v>
      </c>
      <c r="I414" s="190"/>
      <c r="L414" s="186"/>
      <c r="M414" s="191"/>
      <c r="T414" s="192"/>
      <c r="AT414" s="187" t="s">
        <v>150</v>
      </c>
      <c r="AU414" s="187" t="s">
        <v>89</v>
      </c>
      <c r="AV414" s="13" t="s">
        <v>89</v>
      </c>
      <c r="AW414" s="13" t="s">
        <v>42</v>
      </c>
      <c r="AX414" s="13" t="s">
        <v>79</v>
      </c>
      <c r="AY414" s="187" t="s">
        <v>138</v>
      </c>
    </row>
    <row r="415" spans="2:65" s="14" customFormat="1">
      <c r="B415" s="193"/>
      <c r="D415" s="177" t="s">
        <v>150</v>
      </c>
      <c r="E415" s="194" t="s">
        <v>22</v>
      </c>
      <c r="F415" s="195" t="s">
        <v>161</v>
      </c>
      <c r="H415" s="196">
        <v>22.081</v>
      </c>
      <c r="I415" s="197"/>
      <c r="L415" s="193"/>
      <c r="M415" s="198"/>
      <c r="T415" s="199"/>
      <c r="AT415" s="194" t="s">
        <v>150</v>
      </c>
      <c r="AU415" s="194" t="s">
        <v>89</v>
      </c>
      <c r="AV415" s="14" t="s">
        <v>162</v>
      </c>
      <c r="AW415" s="14" t="s">
        <v>42</v>
      </c>
      <c r="AX415" s="14" t="s">
        <v>24</v>
      </c>
      <c r="AY415" s="194" t="s">
        <v>138</v>
      </c>
    </row>
    <row r="416" spans="2:65" s="1" customFormat="1" ht="25.5" customHeight="1">
      <c r="B416" s="40"/>
      <c r="C416" s="165" t="s">
        <v>402</v>
      </c>
      <c r="D416" s="165" t="s">
        <v>141</v>
      </c>
      <c r="E416" s="166" t="s">
        <v>894</v>
      </c>
      <c r="F416" s="167" t="s">
        <v>895</v>
      </c>
      <c r="G416" s="168" t="s">
        <v>144</v>
      </c>
      <c r="H416" s="169">
        <v>4.3090000000000002</v>
      </c>
      <c r="I416" s="170">
        <v>160</v>
      </c>
      <c r="J416" s="171">
        <f>ROUND(I416*H416,2)</f>
        <v>689.44</v>
      </c>
      <c r="K416" s="167" t="s">
        <v>145</v>
      </c>
      <c r="L416" s="40"/>
      <c r="M416" s="172" t="s">
        <v>22</v>
      </c>
      <c r="N416" s="173" t="s">
        <v>51</v>
      </c>
      <c r="P416" s="174">
        <f>O416*H416</f>
        <v>0</v>
      </c>
      <c r="Q416" s="174">
        <v>0</v>
      </c>
      <c r="R416" s="174">
        <f>Q416*H416</f>
        <v>0</v>
      </c>
      <c r="S416" s="174">
        <v>7.5999999999999998E-2</v>
      </c>
      <c r="T416" s="175">
        <f>S416*H416</f>
        <v>0.327484</v>
      </c>
      <c r="AR416" s="24" t="s">
        <v>164</v>
      </c>
      <c r="AT416" s="24" t="s">
        <v>141</v>
      </c>
      <c r="AU416" s="24" t="s">
        <v>89</v>
      </c>
      <c r="AY416" s="24" t="s">
        <v>138</v>
      </c>
      <c r="BE416" s="176">
        <f>IF(N416="základní",J416,0)</f>
        <v>0</v>
      </c>
      <c r="BF416" s="176">
        <f>IF(N416="snížená",J416,0)</f>
        <v>689.44</v>
      </c>
      <c r="BG416" s="176">
        <f>IF(N416="zákl. přenesená",J416,0)</f>
        <v>0</v>
      </c>
      <c r="BH416" s="176">
        <f>IF(N416="sníž. přenesená",J416,0)</f>
        <v>0</v>
      </c>
      <c r="BI416" s="176">
        <f>IF(N416="nulová",J416,0)</f>
        <v>0</v>
      </c>
      <c r="BJ416" s="24" t="s">
        <v>89</v>
      </c>
      <c r="BK416" s="176">
        <f>ROUND(I416*H416,2)</f>
        <v>689.44</v>
      </c>
      <c r="BL416" s="24" t="s">
        <v>164</v>
      </c>
      <c r="BM416" s="24" t="s">
        <v>896</v>
      </c>
    </row>
    <row r="417" spans="2:65" s="1" customFormat="1" ht="28.5">
      <c r="B417" s="40"/>
      <c r="D417" s="177" t="s">
        <v>148</v>
      </c>
      <c r="F417" s="178" t="s">
        <v>897</v>
      </c>
      <c r="I417" s="106"/>
      <c r="L417" s="40"/>
      <c r="M417" s="179"/>
      <c r="T417" s="65"/>
      <c r="AT417" s="24" t="s">
        <v>148</v>
      </c>
      <c r="AU417" s="24" t="s">
        <v>89</v>
      </c>
    </row>
    <row r="418" spans="2:65" s="12" customFormat="1">
      <c r="B418" s="180"/>
      <c r="D418" s="177" t="s">
        <v>150</v>
      </c>
      <c r="E418" s="181" t="s">
        <v>22</v>
      </c>
      <c r="F418" s="182" t="s">
        <v>151</v>
      </c>
      <c r="H418" s="181" t="s">
        <v>22</v>
      </c>
      <c r="I418" s="183"/>
      <c r="L418" s="180"/>
      <c r="M418" s="184"/>
      <c r="T418" s="185"/>
      <c r="AT418" s="181" t="s">
        <v>150</v>
      </c>
      <c r="AU418" s="181" t="s">
        <v>89</v>
      </c>
      <c r="AV418" s="12" t="s">
        <v>24</v>
      </c>
      <c r="AW418" s="12" t="s">
        <v>42</v>
      </c>
      <c r="AX418" s="12" t="s">
        <v>79</v>
      </c>
      <c r="AY418" s="181" t="s">
        <v>138</v>
      </c>
    </row>
    <row r="419" spans="2:65" s="13" customFormat="1">
      <c r="B419" s="186"/>
      <c r="D419" s="177" t="s">
        <v>150</v>
      </c>
      <c r="E419" s="187" t="s">
        <v>22</v>
      </c>
      <c r="F419" s="188" t="s">
        <v>898</v>
      </c>
      <c r="H419" s="189">
        <v>4.3090000000000002</v>
      </c>
      <c r="I419" s="190"/>
      <c r="L419" s="186"/>
      <c r="M419" s="191"/>
      <c r="T419" s="192"/>
      <c r="AT419" s="187" t="s">
        <v>150</v>
      </c>
      <c r="AU419" s="187" t="s">
        <v>89</v>
      </c>
      <c r="AV419" s="13" t="s">
        <v>89</v>
      </c>
      <c r="AW419" s="13" t="s">
        <v>42</v>
      </c>
      <c r="AX419" s="13" t="s">
        <v>79</v>
      </c>
      <c r="AY419" s="187" t="s">
        <v>138</v>
      </c>
    </row>
    <row r="420" spans="2:65" s="14" customFormat="1">
      <c r="B420" s="193"/>
      <c r="D420" s="177" t="s">
        <v>150</v>
      </c>
      <c r="E420" s="194" t="s">
        <v>22</v>
      </c>
      <c r="F420" s="195" t="s">
        <v>161</v>
      </c>
      <c r="H420" s="196">
        <v>4.3090000000000002</v>
      </c>
      <c r="I420" s="197"/>
      <c r="L420" s="193"/>
      <c r="M420" s="198"/>
      <c r="T420" s="199"/>
      <c r="AT420" s="194" t="s">
        <v>150</v>
      </c>
      <c r="AU420" s="194" t="s">
        <v>89</v>
      </c>
      <c r="AV420" s="14" t="s">
        <v>162</v>
      </c>
      <c r="AW420" s="14" t="s">
        <v>42</v>
      </c>
      <c r="AX420" s="14" t="s">
        <v>24</v>
      </c>
      <c r="AY420" s="194" t="s">
        <v>138</v>
      </c>
    </row>
    <row r="421" spans="2:65" s="1" customFormat="1" ht="25.5" customHeight="1">
      <c r="B421" s="40"/>
      <c r="C421" s="165" t="s">
        <v>407</v>
      </c>
      <c r="D421" s="165" t="s">
        <v>141</v>
      </c>
      <c r="E421" s="166" t="s">
        <v>899</v>
      </c>
      <c r="F421" s="167" t="s">
        <v>900</v>
      </c>
      <c r="G421" s="168" t="s">
        <v>144</v>
      </c>
      <c r="H421" s="169">
        <v>376.99</v>
      </c>
      <c r="I421" s="170">
        <v>20</v>
      </c>
      <c r="J421" s="171">
        <f>ROUND(I421*H421,2)</f>
        <v>7539.8</v>
      </c>
      <c r="K421" s="167" t="s">
        <v>145</v>
      </c>
      <c r="L421" s="40"/>
      <c r="M421" s="172" t="s">
        <v>22</v>
      </c>
      <c r="N421" s="173" t="s">
        <v>51</v>
      </c>
      <c r="P421" s="174">
        <f>O421*H421</f>
        <v>0</v>
      </c>
      <c r="Q421" s="174">
        <v>0</v>
      </c>
      <c r="R421" s="174">
        <f>Q421*H421</f>
        <v>0</v>
      </c>
      <c r="S421" s="174">
        <v>2.9000000000000001E-2</v>
      </c>
      <c r="T421" s="175">
        <f>S421*H421</f>
        <v>10.93271</v>
      </c>
      <c r="AR421" s="24" t="s">
        <v>164</v>
      </c>
      <c r="AT421" s="24" t="s">
        <v>141</v>
      </c>
      <c r="AU421" s="24" t="s">
        <v>89</v>
      </c>
      <c r="AY421" s="24" t="s">
        <v>138</v>
      </c>
      <c r="BE421" s="176">
        <f>IF(N421="základní",J421,0)</f>
        <v>0</v>
      </c>
      <c r="BF421" s="176">
        <f>IF(N421="snížená",J421,0)</f>
        <v>7539.8</v>
      </c>
      <c r="BG421" s="176">
        <f>IF(N421="zákl. přenesená",J421,0)</f>
        <v>0</v>
      </c>
      <c r="BH421" s="176">
        <f>IF(N421="sníž. přenesená",J421,0)</f>
        <v>0</v>
      </c>
      <c r="BI421" s="176">
        <f>IF(N421="nulová",J421,0)</f>
        <v>0</v>
      </c>
      <c r="BJ421" s="24" t="s">
        <v>89</v>
      </c>
      <c r="BK421" s="176">
        <f>ROUND(I421*H421,2)</f>
        <v>7539.8</v>
      </c>
      <c r="BL421" s="24" t="s">
        <v>164</v>
      </c>
      <c r="BM421" s="24" t="s">
        <v>901</v>
      </c>
    </row>
    <row r="422" spans="2:65" s="1" customFormat="1" ht="76">
      <c r="B422" s="40"/>
      <c r="D422" s="177" t="s">
        <v>148</v>
      </c>
      <c r="F422" s="178" t="s">
        <v>902</v>
      </c>
      <c r="I422" s="106"/>
      <c r="L422" s="40"/>
      <c r="M422" s="179"/>
      <c r="T422" s="65"/>
      <c r="AT422" s="24" t="s">
        <v>148</v>
      </c>
      <c r="AU422" s="24" t="s">
        <v>89</v>
      </c>
    </row>
    <row r="423" spans="2:65" s="12" customFormat="1">
      <c r="B423" s="180"/>
      <c r="D423" s="177" t="s">
        <v>150</v>
      </c>
      <c r="E423" s="181" t="s">
        <v>22</v>
      </c>
      <c r="F423" s="182" t="s">
        <v>641</v>
      </c>
      <c r="H423" s="181" t="s">
        <v>22</v>
      </c>
      <c r="I423" s="183"/>
      <c r="L423" s="180"/>
      <c r="M423" s="184"/>
      <c r="T423" s="185"/>
      <c r="AT423" s="181" t="s">
        <v>150</v>
      </c>
      <c r="AU423" s="181" t="s">
        <v>89</v>
      </c>
      <c r="AV423" s="12" t="s">
        <v>24</v>
      </c>
      <c r="AW423" s="12" t="s">
        <v>42</v>
      </c>
      <c r="AX423" s="12" t="s">
        <v>79</v>
      </c>
      <c r="AY423" s="181" t="s">
        <v>138</v>
      </c>
    </row>
    <row r="424" spans="2:65" s="13" customFormat="1">
      <c r="B424" s="186"/>
      <c r="D424" s="177" t="s">
        <v>150</v>
      </c>
      <c r="E424" s="187" t="s">
        <v>22</v>
      </c>
      <c r="F424" s="188" t="s">
        <v>793</v>
      </c>
      <c r="H424" s="189">
        <v>180.14</v>
      </c>
      <c r="I424" s="190"/>
      <c r="L424" s="186"/>
      <c r="M424" s="191"/>
      <c r="T424" s="192"/>
      <c r="AT424" s="187" t="s">
        <v>150</v>
      </c>
      <c r="AU424" s="187" t="s">
        <v>89</v>
      </c>
      <c r="AV424" s="13" t="s">
        <v>89</v>
      </c>
      <c r="AW424" s="13" t="s">
        <v>42</v>
      </c>
      <c r="AX424" s="13" t="s">
        <v>79</v>
      </c>
      <c r="AY424" s="187" t="s">
        <v>138</v>
      </c>
    </row>
    <row r="425" spans="2:65" s="13" customFormat="1">
      <c r="B425" s="186"/>
      <c r="D425" s="177" t="s">
        <v>150</v>
      </c>
      <c r="E425" s="187" t="s">
        <v>22</v>
      </c>
      <c r="F425" s="188" t="s">
        <v>794</v>
      </c>
      <c r="H425" s="189">
        <v>122.05</v>
      </c>
      <c r="I425" s="190"/>
      <c r="L425" s="186"/>
      <c r="M425" s="191"/>
      <c r="T425" s="192"/>
      <c r="AT425" s="187" t="s">
        <v>150</v>
      </c>
      <c r="AU425" s="187" t="s">
        <v>89</v>
      </c>
      <c r="AV425" s="13" t="s">
        <v>89</v>
      </c>
      <c r="AW425" s="13" t="s">
        <v>42</v>
      </c>
      <c r="AX425" s="13" t="s">
        <v>79</v>
      </c>
      <c r="AY425" s="187" t="s">
        <v>138</v>
      </c>
    </row>
    <row r="426" spans="2:65" s="13" customFormat="1">
      <c r="B426" s="186"/>
      <c r="D426" s="177" t="s">
        <v>150</v>
      </c>
      <c r="E426" s="187" t="s">
        <v>22</v>
      </c>
      <c r="F426" s="188" t="s">
        <v>795</v>
      </c>
      <c r="H426" s="189">
        <v>74.8</v>
      </c>
      <c r="I426" s="190"/>
      <c r="L426" s="186"/>
      <c r="M426" s="191"/>
      <c r="T426" s="192"/>
      <c r="AT426" s="187" t="s">
        <v>150</v>
      </c>
      <c r="AU426" s="187" t="s">
        <v>89</v>
      </c>
      <c r="AV426" s="13" t="s">
        <v>89</v>
      </c>
      <c r="AW426" s="13" t="s">
        <v>42</v>
      </c>
      <c r="AX426" s="13" t="s">
        <v>79</v>
      </c>
      <c r="AY426" s="187" t="s">
        <v>138</v>
      </c>
    </row>
    <row r="427" spans="2:65" s="14" customFormat="1">
      <c r="B427" s="193"/>
      <c r="D427" s="177" t="s">
        <v>150</v>
      </c>
      <c r="E427" s="194" t="s">
        <v>22</v>
      </c>
      <c r="F427" s="195" t="s">
        <v>161</v>
      </c>
      <c r="H427" s="196">
        <v>376.99</v>
      </c>
      <c r="I427" s="197"/>
      <c r="L427" s="193"/>
      <c r="M427" s="198"/>
      <c r="T427" s="199"/>
      <c r="AT427" s="194" t="s">
        <v>150</v>
      </c>
      <c r="AU427" s="194" t="s">
        <v>89</v>
      </c>
      <c r="AV427" s="14" t="s">
        <v>162</v>
      </c>
      <c r="AW427" s="14" t="s">
        <v>42</v>
      </c>
      <c r="AX427" s="14" t="s">
        <v>79</v>
      </c>
      <c r="AY427" s="194" t="s">
        <v>138</v>
      </c>
    </row>
    <row r="428" spans="2:65" s="15" customFormat="1">
      <c r="B428" s="200"/>
      <c r="D428" s="177" t="s">
        <v>150</v>
      </c>
      <c r="E428" s="201" t="s">
        <v>22</v>
      </c>
      <c r="F428" s="202" t="s">
        <v>163</v>
      </c>
      <c r="H428" s="203">
        <v>376.99</v>
      </c>
      <c r="I428" s="204"/>
      <c r="L428" s="200"/>
      <c r="M428" s="205"/>
      <c r="T428" s="206"/>
      <c r="AT428" s="201" t="s">
        <v>150</v>
      </c>
      <c r="AU428" s="201" t="s">
        <v>89</v>
      </c>
      <c r="AV428" s="15" t="s">
        <v>164</v>
      </c>
      <c r="AW428" s="15" t="s">
        <v>42</v>
      </c>
      <c r="AX428" s="15" t="s">
        <v>24</v>
      </c>
      <c r="AY428" s="201" t="s">
        <v>138</v>
      </c>
    </row>
    <row r="429" spans="2:65" s="1" customFormat="1" ht="25.5" customHeight="1">
      <c r="B429" s="40"/>
      <c r="C429" s="165" t="s">
        <v>412</v>
      </c>
      <c r="D429" s="165" t="s">
        <v>141</v>
      </c>
      <c r="E429" s="166" t="s">
        <v>903</v>
      </c>
      <c r="F429" s="167" t="s">
        <v>904</v>
      </c>
      <c r="G429" s="168" t="s">
        <v>144</v>
      </c>
      <c r="H429" s="169">
        <v>102.27</v>
      </c>
      <c r="I429" s="170">
        <v>30</v>
      </c>
      <c r="J429" s="171">
        <f>ROUND(I429*H429,2)</f>
        <v>3068.1</v>
      </c>
      <c r="K429" s="167" t="s">
        <v>145</v>
      </c>
      <c r="L429" s="40"/>
      <c r="M429" s="172" t="s">
        <v>22</v>
      </c>
      <c r="N429" s="173" t="s">
        <v>51</v>
      </c>
      <c r="P429" s="174">
        <f>O429*H429</f>
        <v>0</v>
      </c>
      <c r="Q429" s="174">
        <v>0</v>
      </c>
      <c r="R429" s="174">
        <f>Q429*H429</f>
        <v>0</v>
      </c>
      <c r="S429" s="174">
        <v>5.8999999999999997E-2</v>
      </c>
      <c r="T429" s="175">
        <f>S429*H429</f>
        <v>6.0339299999999998</v>
      </c>
      <c r="AR429" s="24" t="s">
        <v>164</v>
      </c>
      <c r="AT429" s="24" t="s">
        <v>141</v>
      </c>
      <c r="AU429" s="24" t="s">
        <v>89</v>
      </c>
      <c r="AY429" s="24" t="s">
        <v>138</v>
      </c>
      <c r="BE429" s="176">
        <f>IF(N429="základní",J429,0)</f>
        <v>0</v>
      </c>
      <c r="BF429" s="176">
        <f>IF(N429="snížená",J429,0)</f>
        <v>3068.1</v>
      </c>
      <c r="BG429" s="176">
        <f>IF(N429="zákl. přenesená",J429,0)</f>
        <v>0</v>
      </c>
      <c r="BH429" s="176">
        <f>IF(N429="sníž. přenesená",J429,0)</f>
        <v>0</v>
      </c>
      <c r="BI429" s="176">
        <f>IF(N429="nulová",J429,0)</f>
        <v>0</v>
      </c>
      <c r="BJ429" s="24" t="s">
        <v>89</v>
      </c>
      <c r="BK429" s="176">
        <f>ROUND(I429*H429,2)</f>
        <v>3068.1</v>
      </c>
      <c r="BL429" s="24" t="s">
        <v>164</v>
      </c>
      <c r="BM429" s="24" t="s">
        <v>905</v>
      </c>
    </row>
    <row r="430" spans="2:65" s="1" customFormat="1" ht="76">
      <c r="B430" s="40"/>
      <c r="D430" s="177" t="s">
        <v>148</v>
      </c>
      <c r="F430" s="178" t="s">
        <v>902</v>
      </c>
      <c r="I430" s="106"/>
      <c r="L430" s="40"/>
      <c r="M430" s="179"/>
      <c r="T430" s="65"/>
      <c r="AT430" s="24" t="s">
        <v>148</v>
      </c>
      <c r="AU430" s="24" t="s">
        <v>89</v>
      </c>
    </row>
    <row r="431" spans="2:65" s="12" customFormat="1">
      <c r="B431" s="180"/>
      <c r="D431" s="177" t="s">
        <v>150</v>
      </c>
      <c r="E431" s="181" t="s">
        <v>22</v>
      </c>
      <c r="F431" s="182" t="s">
        <v>641</v>
      </c>
      <c r="H431" s="181" t="s">
        <v>22</v>
      </c>
      <c r="I431" s="183"/>
      <c r="L431" s="180"/>
      <c r="M431" s="184"/>
      <c r="T431" s="185"/>
      <c r="AT431" s="181" t="s">
        <v>150</v>
      </c>
      <c r="AU431" s="181" t="s">
        <v>89</v>
      </c>
      <c r="AV431" s="12" t="s">
        <v>24</v>
      </c>
      <c r="AW431" s="12" t="s">
        <v>42</v>
      </c>
      <c r="AX431" s="12" t="s">
        <v>79</v>
      </c>
      <c r="AY431" s="181" t="s">
        <v>138</v>
      </c>
    </row>
    <row r="432" spans="2:65" s="13" customFormat="1">
      <c r="B432" s="186"/>
      <c r="D432" s="177" t="s">
        <v>150</v>
      </c>
      <c r="E432" s="187" t="s">
        <v>22</v>
      </c>
      <c r="F432" s="188" t="s">
        <v>643</v>
      </c>
      <c r="H432" s="189">
        <v>102.27</v>
      </c>
      <c r="I432" s="190"/>
      <c r="L432" s="186"/>
      <c r="M432" s="191"/>
      <c r="T432" s="192"/>
      <c r="AT432" s="187" t="s">
        <v>150</v>
      </c>
      <c r="AU432" s="187" t="s">
        <v>89</v>
      </c>
      <c r="AV432" s="13" t="s">
        <v>89</v>
      </c>
      <c r="AW432" s="13" t="s">
        <v>42</v>
      </c>
      <c r="AX432" s="13" t="s">
        <v>79</v>
      </c>
      <c r="AY432" s="187" t="s">
        <v>138</v>
      </c>
    </row>
    <row r="433" spans="2:65" s="14" customFormat="1">
      <c r="B433" s="193"/>
      <c r="D433" s="177" t="s">
        <v>150</v>
      </c>
      <c r="E433" s="194" t="s">
        <v>22</v>
      </c>
      <c r="F433" s="195" t="s">
        <v>161</v>
      </c>
      <c r="H433" s="196">
        <v>102.27</v>
      </c>
      <c r="I433" s="197"/>
      <c r="L433" s="193"/>
      <c r="M433" s="198"/>
      <c r="T433" s="199"/>
      <c r="AT433" s="194" t="s">
        <v>150</v>
      </c>
      <c r="AU433" s="194" t="s">
        <v>89</v>
      </c>
      <c r="AV433" s="14" t="s">
        <v>162</v>
      </c>
      <c r="AW433" s="14" t="s">
        <v>42</v>
      </c>
      <c r="AX433" s="14" t="s">
        <v>79</v>
      </c>
      <c r="AY433" s="194" t="s">
        <v>138</v>
      </c>
    </row>
    <row r="434" spans="2:65" s="15" customFormat="1">
      <c r="B434" s="200"/>
      <c r="D434" s="177" t="s">
        <v>150</v>
      </c>
      <c r="E434" s="201" t="s">
        <v>22</v>
      </c>
      <c r="F434" s="202" t="s">
        <v>163</v>
      </c>
      <c r="H434" s="203">
        <v>102.27</v>
      </c>
      <c r="I434" s="204"/>
      <c r="L434" s="200"/>
      <c r="M434" s="205"/>
      <c r="T434" s="206"/>
      <c r="AT434" s="201" t="s">
        <v>150</v>
      </c>
      <c r="AU434" s="201" t="s">
        <v>89</v>
      </c>
      <c r="AV434" s="15" t="s">
        <v>164</v>
      </c>
      <c r="AW434" s="15" t="s">
        <v>42</v>
      </c>
      <c r="AX434" s="15" t="s">
        <v>24</v>
      </c>
      <c r="AY434" s="201" t="s">
        <v>138</v>
      </c>
    </row>
    <row r="435" spans="2:65" s="11" customFormat="1" ht="29.9" customHeight="1">
      <c r="B435" s="153"/>
      <c r="D435" s="154" t="s">
        <v>78</v>
      </c>
      <c r="E435" s="163" t="s">
        <v>906</v>
      </c>
      <c r="F435" s="163" t="s">
        <v>907</v>
      </c>
      <c r="I435" s="156"/>
      <c r="J435" s="164">
        <f>BK435</f>
        <v>13296.19</v>
      </c>
      <c r="L435" s="153"/>
      <c r="M435" s="158"/>
      <c r="P435" s="159">
        <f>SUM(P436:P444)</f>
        <v>0</v>
      </c>
      <c r="R435" s="159">
        <f>SUM(R436:R444)</f>
        <v>0</v>
      </c>
      <c r="T435" s="160">
        <f>SUM(T436:T444)</f>
        <v>0</v>
      </c>
      <c r="AR435" s="154" t="s">
        <v>24</v>
      </c>
      <c r="AT435" s="161" t="s">
        <v>78</v>
      </c>
      <c r="AU435" s="161" t="s">
        <v>24</v>
      </c>
      <c r="AY435" s="154" t="s">
        <v>138</v>
      </c>
      <c r="BK435" s="162">
        <f>SUM(BK436:BK444)</f>
        <v>13296.19</v>
      </c>
    </row>
    <row r="436" spans="2:65" s="1" customFormat="1" ht="25.5" customHeight="1">
      <c r="B436" s="40"/>
      <c r="C436" s="165" t="s">
        <v>417</v>
      </c>
      <c r="D436" s="165" t="s">
        <v>141</v>
      </c>
      <c r="E436" s="166" t="s">
        <v>908</v>
      </c>
      <c r="F436" s="167" t="s">
        <v>909</v>
      </c>
      <c r="G436" s="168" t="s">
        <v>307</v>
      </c>
      <c r="H436" s="169">
        <v>18.263999999999999</v>
      </c>
      <c r="I436" s="170">
        <v>250</v>
      </c>
      <c r="J436" s="171">
        <f>ROUND(I436*H436,2)</f>
        <v>4566</v>
      </c>
      <c r="K436" s="167" t="s">
        <v>145</v>
      </c>
      <c r="L436" s="40"/>
      <c r="M436" s="172" t="s">
        <v>22</v>
      </c>
      <c r="N436" s="173" t="s">
        <v>51</v>
      </c>
      <c r="P436" s="174">
        <f>O436*H436</f>
        <v>0</v>
      </c>
      <c r="Q436" s="174">
        <v>0</v>
      </c>
      <c r="R436" s="174">
        <f>Q436*H436</f>
        <v>0</v>
      </c>
      <c r="S436" s="174">
        <v>0</v>
      </c>
      <c r="T436" s="175">
        <f>S436*H436</f>
        <v>0</v>
      </c>
      <c r="AR436" s="24" t="s">
        <v>164</v>
      </c>
      <c r="AT436" s="24" t="s">
        <v>141</v>
      </c>
      <c r="AU436" s="24" t="s">
        <v>89</v>
      </c>
      <c r="AY436" s="24" t="s">
        <v>138</v>
      </c>
      <c r="BE436" s="176">
        <f>IF(N436="základní",J436,0)</f>
        <v>0</v>
      </c>
      <c r="BF436" s="176">
        <f>IF(N436="snížená",J436,0)</f>
        <v>4566</v>
      </c>
      <c r="BG436" s="176">
        <f>IF(N436="zákl. přenesená",J436,0)</f>
        <v>0</v>
      </c>
      <c r="BH436" s="176">
        <f>IF(N436="sníž. přenesená",J436,0)</f>
        <v>0</v>
      </c>
      <c r="BI436" s="176">
        <f>IF(N436="nulová",J436,0)</f>
        <v>0</v>
      </c>
      <c r="BJ436" s="24" t="s">
        <v>89</v>
      </c>
      <c r="BK436" s="176">
        <f>ROUND(I436*H436,2)</f>
        <v>4566</v>
      </c>
      <c r="BL436" s="24" t="s">
        <v>164</v>
      </c>
      <c r="BM436" s="24" t="s">
        <v>910</v>
      </c>
    </row>
    <row r="437" spans="2:65" s="1" customFormat="1" ht="76">
      <c r="B437" s="40"/>
      <c r="D437" s="177" t="s">
        <v>148</v>
      </c>
      <c r="F437" s="178" t="s">
        <v>911</v>
      </c>
      <c r="I437" s="106"/>
      <c r="L437" s="40"/>
      <c r="M437" s="179"/>
      <c r="T437" s="65"/>
      <c r="AT437" s="24" t="s">
        <v>148</v>
      </c>
      <c r="AU437" s="24" t="s">
        <v>89</v>
      </c>
    </row>
    <row r="438" spans="2:65" s="1" customFormat="1" ht="25.5" customHeight="1">
      <c r="B438" s="40"/>
      <c r="C438" s="165" t="s">
        <v>421</v>
      </c>
      <c r="D438" s="165" t="s">
        <v>141</v>
      </c>
      <c r="E438" s="166" t="s">
        <v>912</v>
      </c>
      <c r="F438" s="167" t="s">
        <v>913</v>
      </c>
      <c r="G438" s="168" t="s">
        <v>307</v>
      </c>
      <c r="H438" s="169">
        <v>18.263999999999999</v>
      </c>
      <c r="I438" s="170">
        <v>120</v>
      </c>
      <c r="J438" s="171">
        <f>ROUND(I438*H438,2)</f>
        <v>2191.6799999999998</v>
      </c>
      <c r="K438" s="167" t="s">
        <v>145</v>
      </c>
      <c r="L438" s="40"/>
      <c r="M438" s="172" t="s">
        <v>22</v>
      </c>
      <c r="N438" s="173" t="s">
        <v>51</v>
      </c>
      <c r="P438" s="174">
        <f>O438*H438</f>
        <v>0</v>
      </c>
      <c r="Q438" s="174">
        <v>0</v>
      </c>
      <c r="R438" s="174">
        <f>Q438*H438</f>
        <v>0</v>
      </c>
      <c r="S438" s="174">
        <v>0</v>
      </c>
      <c r="T438" s="175">
        <f>S438*H438</f>
        <v>0</v>
      </c>
      <c r="AR438" s="24" t="s">
        <v>164</v>
      </c>
      <c r="AT438" s="24" t="s">
        <v>141</v>
      </c>
      <c r="AU438" s="24" t="s">
        <v>89</v>
      </c>
      <c r="AY438" s="24" t="s">
        <v>138</v>
      </c>
      <c r="BE438" s="176">
        <f>IF(N438="základní",J438,0)</f>
        <v>0</v>
      </c>
      <c r="BF438" s="176">
        <f>IF(N438="snížená",J438,0)</f>
        <v>2191.6799999999998</v>
      </c>
      <c r="BG438" s="176">
        <f>IF(N438="zákl. přenesená",J438,0)</f>
        <v>0</v>
      </c>
      <c r="BH438" s="176">
        <f>IF(N438="sníž. přenesená",J438,0)</f>
        <v>0</v>
      </c>
      <c r="BI438" s="176">
        <f>IF(N438="nulová",J438,0)</f>
        <v>0</v>
      </c>
      <c r="BJ438" s="24" t="s">
        <v>89</v>
      </c>
      <c r="BK438" s="176">
        <f>ROUND(I438*H438,2)</f>
        <v>2191.6799999999998</v>
      </c>
      <c r="BL438" s="24" t="s">
        <v>164</v>
      </c>
      <c r="BM438" s="24" t="s">
        <v>914</v>
      </c>
    </row>
    <row r="439" spans="2:65" s="1" customFormat="1" ht="57">
      <c r="B439" s="40"/>
      <c r="D439" s="177" t="s">
        <v>148</v>
      </c>
      <c r="F439" s="178" t="s">
        <v>915</v>
      </c>
      <c r="I439" s="106"/>
      <c r="L439" s="40"/>
      <c r="M439" s="179"/>
      <c r="T439" s="65"/>
      <c r="AT439" s="24" t="s">
        <v>148</v>
      </c>
      <c r="AU439" s="24" t="s">
        <v>89</v>
      </c>
    </row>
    <row r="440" spans="2:65" s="1" customFormat="1" ht="25.5" customHeight="1">
      <c r="B440" s="40"/>
      <c r="C440" s="165" t="s">
        <v>426</v>
      </c>
      <c r="D440" s="165" t="s">
        <v>141</v>
      </c>
      <c r="E440" s="166" t="s">
        <v>916</v>
      </c>
      <c r="F440" s="167" t="s">
        <v>917</v>
      </c>
      <c r="G440" s="168" t="s">
        <v>307</v>
      </c>
      <c r="H440" s="169">
        <v>164.376</v>
      </c>
      <c r="I440" s="170">
        <v>12</v>
      </c>
      <c r="J440" s="171">
        <f>ROUND(I440*H440,2)</f>
        <v>1972.51</v>
      </c>
      <c r="K440" s="167" t="s">
        <v>145</v>
      </c>
      <c r="L440" s="40"/>
      <c r="M440" s="172" t="s">
        <v>22</v>
      </c>
      <c r="N440" s="173" t="s">
        <v>51</v>
      </c>
      <c r="P440" s="174">
        <f>O440*H440</f>
        <v>0</v>
      </c>
      <c r="Q440" s="174">
        <v>0</v>
      </c>
      <c r="R440" s="174">
        <f>Q440*H440</f>
        <v>0</v>
      </c>
      <c r="S440" s="174">
        <v>0</v>
      </c>
      <c r="T440" s="175">
        <f>S440*H440</f>
        <v>0</v>
      </c>
      <c r="AR440" s="24" t="s">
        <v>164</v>
      </c>
      <c r="AT440" s="24" t="s">
        <v>141</v>
      </c>
      <c r="AU440" s="24" t="s">
        <v>89</v>
      </c>
      <c r="AY440" s="24" t="s">
        <v>138</v>
      </c>
      <c r="BE440" s="176">
        <f>IF(N440="základní",J440,0)</f>
        <v>0</v>
      </c>
      <c r="BF440" s="176">
        <f>IF(N440="snížená",J440,0)</f>
        <v>1972.51</v>
      </c>
      <c r="BG440" s="176">
        <f>IF(N440="zákl. přenesená",J440,0)</f>
        <v>0</v>
      </c>
      <c r="BH440" s="176">
        <f>IF(N440="sníž. přenesená",J440,0)</f>
        <v>0</v>
      </c>
      <c r="BI440" s="176">
        <f>IF(N440="nulová",J440,0)</f>
        <v>0</v>
      </c>
      <c r="BJ440" s="24" t="s">
        <v>89</v>
      </c>
      <c r="BK440" s="176">
        <f>ROUND(I440*H440,2)</f>
        <v>1972.51</v>
      </c>
      <c r="BL440" s="24" t="s">
        <v>164</v>
      </c>
      <c r="BM440" s="24" t="s">
        <v>918</v>
      </c>
    </row>
    <row r="441" spans="2:65" s="1" customFormat="1" ht="57">
      <c r="B441" s="40"/>
      <c r="D441" s="177" t="s">
        <v>148</v>
      </c>
      <c r="F441" s="178" t="s">
        <v>915</v>
      </c>
      <c r="I441" s="106"/>
      <c r="L441" s="40"/>
      <c r="M441" s="179"/>
      <c r="T441" s="65"/>
      <c r="AT441" s="24" t="s">
        <v>148</v>
      </c>
      <c r="AU441" s="24" t="s">
        <v>89</v>
      </c>
    </row>
    <row r="442" spans="2:65" s="13" customFormat="1">
      <c r="B442" s="186"/>
      <c r="D442" s="177" t="s">
        <v>150</v>
      </c>
      <c r="F442" s="188" t="s">
        <v>919</v>
      </c>
      <c r="H442" s="189">
        <v>164.376</v>
      </c>
      <c r="I442" s="190"/>
      <c r="L442" s="186"/>
      <c r="M442" s="191"/>
      <c r="T442" s="192"/>
      <c r="AT442" s="187" t="s">
        <v>150</v>
      </c>
      <c r="AU442" s="187" t="s">
        <v>89</v>
      </c>
      <c r="AV442" s="13" t="s">
        <v>89</v>
      </c>
      <c r="AW442" s="13" t="s">
        <v>6</v>
      </c>
      <c r="AX442" s="13" t="s">
        <v>24</v>
      </c>
      <c r="AY442" s="187" t="s">
        <v>138</v>
      </c>
    </row>
    <row r="443" spans="2:65" s="1" customFormat="1" ht="16.5" customHeight="1">
      <c r="B443" s="40"/>
      <c r="C443" s="165" t="s">
        <v>431</v>
      </c>
      <c r="D443" s="165" t="s">
        <v>141</v>
      </c>
      <c r="E443" s="166" t="s">
        <v>920</v>
      </c>
      <c r="F443" s="167" t="s">
        <v>921</v>
      </c>
      <c r="G443" s="168" t="s">
        <v>307</v>
      </c>
      <c r="H443" s="169">
        <v>18.263999999999999</v>
      </c>
      <c r="I443" s="170">
        <v>250</v>
      </c>
      <c r="J443" s="171">
        <f>ROUND(I443*H443,2)</f>
        <v>4566</v>
      </c>
      <c r="K443" s="167" t="s">
        <v>145</v>
      </c>
      <c r="L443" s="40"/>
      <c r="M443" s="172" t="s">
        <v>22</v>
      </c>
      <c r="N443" s="173" t="s">
        <v>51</v>
      </c>
      <c r="P443" s="174">
        <f>O443*H443</f>
        <v>0</v>
      </c>
      <c r="Q443" s="174">
        <v>0</v>
      </c>
      <c r="R443" s="174">
        <f>Q443*H443</f>
        <v>0</v>
      </c>
      <c r="S443" s="174">
        <v>0</v>
      </c>
      <c r="T443" s="175">
        <f>S443*H443</f>
        <v>0</v>
      </c>
      <c r="AR443" s="24" t="s">
        <v>164</v>
      </c>
      <c r="AT443" s="24" t="s">
        <v>141</v>
      </c>
      <c r="AU443" s="24" t="s">
        <v>89</v>
      </c>
      <c r="AY443" s="24" t="s">
        <v>138</v>
      </c>
      <c r="BE443" s="176">
        <f>IF(N443="základní",J443,0)</f>
        <v>0</v>
      </c>
      <c r="BF443" s="176">
        <f>IF(N443="snížená",J443,0)</f>
        <v>4566</v>
      </c>
      <c r="BG443" s="176">
        <f>IF(N443="zákl. přenesená",J443,0)</f>
        <v>0</v>
      </c>
      <c r="BH443" s="176">
        <f>IF(N443="sníž. přenesená",J443,0)</f>
        <v>0</v>
      </c>
      <c r="BI443" s="176">
        <f>IF(N443="nulová",J443,0)</f>
        <v>0</v>
      </c>
      <c r="BJ443" s="24" t="s">
        <v>89</v>
      </c>
      <c r="BK443" s="176">
        <f>ROUND(I443*H443,2)</f>
        <v>4566</v>
      </c>
      <c r="BL443" s="24" t="s">
        <v>164</v>
      </c>
      <c r="BM443" s="24" t="s">
        <v>922</v>
      </c>
    </row>
    <row r="444" spans="2:65" s="1" customFormat="1" ht="57">
      <c r="B444" s="40"/>
      <c r="D444" s="177" t="s">
        <v>148</v>
      </c>
      <c r="F444" s="178" t="s">
        <v>923</v>
      </c>
      <c r="I444" s="106"/>
      <c r="L444" s="40"/>
      <c r="M444" s="179"/>
      <c r="T444" s="65"/>
      <c r="AT444" s="24" t="s">
        <v>148</v>
      </c>
      <c r="AU444" s="24" t="s">
        <v>89</v>
      </c>
    </row>
    <row r="445" spans="2:65" s="11" customFormat="1" ht="29.9" customHeight="1">
      <c r="B445" s="153"/>
      <c r="D445" s="154" t="s">
        <v>78</v>
      </c>
      <c r="E445" s="163" t="s">
        <v>924</v>
      </c>
      <c r="F445" s="163" t="s">
        <v>925</v>
      </c>
      <c r="I445" s="156"/>
      <c r="J445" s="164">
        <f>BK445</f>
        <v>4392.5</v>
      </c>
      <c r="L445" s="153"/>
      <c r="M445" s="158"/>
      <c r="P445" s="159">
        <f>SUM(P446:P447)</f>
        <v>0</v>
      </c>
      <c r="R445" s="159">
        <f>SUM(R446:R447)</f>
        <v>0</v>
      </c>
      <c r="T445" s="160">
        <f>SUM(T446:T447)</f>
        <v>0</v>
      </c>
      <c r="AR445" s="154" t="s">
        <v>24</v>
      </c>
      <c r="AT445" s="161" t="s">
        <v>78</v>
      </c>
      <c r="AU445" s="161" t="s">
        <v>24</v>
      </c>
      <c r="AY445" s="154" t="s">
        <v>138</v>
      </c>
      <c r="BK445" s="162">
        <f>SUM(BK446:BK447)</f>
        <v>4392.5</v>
      </c>
    </row>
    <row r="446" spans="2:65" s="1" customFormat="1" ht="38.25" customHeight="1">
      <c r="B446" s="40"/>
      <c r="C446" s="165" t="s">
        <v>436</v>
      </c>
      <c r="D446" s="165" t="s">
        <v>141</v>
      </c>
      <c r="E446" s="166" t="s">
        <v>926</v>
      </c>
      <c r="F446" s="167" t="s">
        <v>927</v>
      </c>
      <c r="G446" s="168" t="s">
        <v>307</v>
      </c>
      <c r="H446" s="169">
        <v>17.57</v>
      </c>
      <c r="I446" s="170">
        <v>250</v>
      </c>
      <c r="J446" s="171">
        <f>ROUND(I446*H446,2)</f>
        <v>4392.5</v>
      </c>
      <c r="K446" s="167" t="s">
        <v>145</v>
      </c>
      <c r="L446" s="40"/>
      <c r="M446" s="172" t="s">
        <v>22</v>
      </c>
      <c r="N446" s="173" t="s">
        <v>51</v>
      </c>
      <c r="P446" s="174">
        <f>O446*H446</f>
        <v>0</v>
      </c>
      <c r="Q446" s="174">
        <v>0</v>
      </c>
      <c r="R446" s="174">
        <f>Q446*H446</f>
        <v>0</v>
      </c>
      <c r="S446" s="174">
        <v>0</v>
      </c>
      <c r="T446" s="175">
        <f>S446*H446</f>
        <v>0</v>
      </c>
      <c r="AR446" s="24" t="s">
        <v>164</v>
      </c>
      <c r="AT446" s="24" t="s">
        <v>141</v>
      </c>
      <c r="AU446" s="24" t="s">
        <v>89</v>
      </c>
      <c r="AY446" s="24" t="s">
        <v>138</v>
      </c>
      <c r="BE446" s="176">
        <f>IF(N446="základní",J446,0)</f>
        <v>0</v>
      </c>
      <c r="BF446" s="176">
        <f>IF(N446="snížená",J446,0)</f>
        <v>4392.5</v>
      </c>
      <c r="BG446" s="176">
        <f>IF(N446="zákl. přenesená",J446,0)</f>
        <v>0</v>
      </c>
      <c r="BH446" s="176">
        <f>IF(N446="sníž. přenesená",J446,0)</f>
        <v>0</v>
      </c>
      <c r="BI446" s="176">
        <f>IF(N446="nulová",J446,0)</f>
        <v>0</v>
      </c>
      <c r="BJ446" s="24" t="s">
        <v>89</v>
      </c>
      <c r="BK446" s="176">
        <f>ROUND(I446*H446,2)</f>
        <v>4392.5</v>
      </c>
      <c r="BL446" s="24" t="s">
        <v>164</v>
      </c>
      <c r="BM446" s="24" t="s">
        <v>928</v>
      </c>
    </row>
    <row r="447" spans="2:65" s="1" customFormat="1" ht="57">
      <c r="B447" s="40"/>
      <c r="D447" s="177" t="s">
        <v>148</v>
      </c>
      <c r="F447" s="178" t="s">
        <v>929</v>
      </c>
      <c r="I447" s="106"/>
      <c r="L447" s="40"/>
      <c r="M447" s="179"/>
      <c r="T447" s="65"/>
      <c r="AT447" s="24" t="s">
        <v>148</v>
      </c>
      <c r="AU447" s="24" t="s">
        <v>89</v>
      </c>
    </row>
    <row r="448" spans="2:65" s="11" customFormat="1" ht="37.4" customHeight="1">
      <c r="B448" s="153"/>
      <c r="D448" s="154" t="s">
        <v>78</v>
      </c>
      <c r="E448" s="155" t="s">
        <v>136</v>
      </c>
      <c r="F448" s="155" t="s">
        <v>137</v>
      </c>
      <c r="I448" s="156"/>
      <c r="J448" s="157">
        <f>BK448</f>
        <v>303340.59999999998</v>
      </c>
      <c r="L448" s="153"/>
      <c r="M448" s="158"/>
      <c r="P448" s="159">
        <f>P449+P490</f>
        <v>0</v>
      </c>
      <c r="R448" s="159">
        <f>R449+R490</f>
        <v>0.1617142</v>
      </c>
      <c r="T448" s="160">
        <f>T449+T490</f>
        <v>0</v>
      </c>
      <c r="AR448" s="154" t="s">
        <v>89</v>
      </c>
      <c r="AT448" s="161" t="s">
        <v>78</v>
      </c>
      <c r="AU448" s="161" t="s">
        <v>79</v>
      </c>
      <c r="AY448" s="154" t="s">
        <v>138</v>
      </c>
      <c r="BK448" s="162">
        <f>BK449+BK490</f>
        <v>303340.59999999998</v>
      </c>
    </row>
    <row r="449" spans="2:65" s="11" customFormat="1" ht="20" customHeight="1">
      <c r="B449" s="153"/>
      <c r="D449" s="154" t="s">
        <v>78</v>
      </c>
      <c r="E449" s="163" t="s">
        <v>378</v>
      </c>
      <c r="F449" s="163" t="s">
        <v>379</v>
      </c>
      <c r="I449" s="156"/>
      <c r="J449" s="164">
        <f>BK449</f>
        <v>48436.6</v>
      </c>
      <c r="L449" s="153"/>
      <c r="M449" s="158"/>
      <c r="P449" s="159">
        <f>SUM(P450:P489)</f>
        <v>0</v>
      </c>
      <c r="R449" s="159">
        <f>SUM(R450:R489)</f>
        <v>0.1617142</v>
      </c>
      <c r="T449" s="160">
        <f>SUM(T450:T489)</f>
        <v>0</v>
      </c>
      <c r="AR449" s="154" t="s">
        <v>89</v>
      </c>
      <c r="AT449" s="161" t="s">
        <v>78</v>
      </c>
      <c r="AU449" s="161" t="s">
        <v>24</v>
      </c>
      <c r="AY449" s="154" t="s">
        <v>138</v>
      </c>
      <c r="BK449" s="162">
        <f>SUM(BK450:BK489)</f>
        <v>48436.6</v>
      </c>
    </row>
    <row r="450" spans="2:65" s="1" customFormat="1" ht="25.5" customHeight="1">
      <c r="B450" s="40"/>
      <c r="C450" s="165" t="s">
        <v>441</v>
      </c>
      <c r="D450" s="165" t="s">
        <v>141</v>
      </c>
      <c r="E450" s="166" t="s">
        <v>930</v>
      </c>
      <c r="F450" s="167" t="s">
        <v>931</v>
      </c>
      <c r="G450" s="168" t="s">
        <v>314</v>
      </c>
      <c r="H450" s="169">
        <v>5.6</v>
      </c>
      <c r="I450" s="170">
        <v>980</v>
      </c>
      <c r="J450" s="171">
        <f>ROUND(I450*H450,2)</f>
        <v>5488</v>
      </c>
      <c r="K450" s="167" t="s">
        <v>22</v>
      </c>
      <c r="L450" s="40"/>
      <c r="M450" s="172" t="s">
        <v>22</v>
      </c>
      <c r="N450" s="173" t="s">
        <v>51</v>
      </c>
      <c r="P450" s="174">
        <f>O450*H450</f>
        <v>0</v>
      </c>
      <c r="Q450" s="174">
        <v>3.9300000000000003E-3</v>
      </c>
      <c r="R450" s="174">
        <f>Q450*H450</f>
        <v>2.2008E-2</v>
      </c>
      <c r="S450" s="174">
        <v>0</v>
      </c>
      <c r="T450" s="175">
        <f>S450*H450</f>
        <v>0</v>
      </c>
      <c r="AR450" s="24" t="s">
        <v>146</v>
      </c>
      <c r="AT450" s="24" t="s">
        <v>141</v>
      </c>
      <c r="AU450" s="24" t="s">
        <v>89</v>
      </c>
      <c r="AY450" s="24" t="s">
        <v>138</v>
      </c>
      <c r="BE450" s="176">
        <f>IF(N450="základní",J450,0)</f>
        <v>0</v>
      </c>
      <c r="BF450" s="176">
        <f>IF(N450="snížená",J450,0)</f>
        <v>5488</v>
      </c>
      <c r="BG450" s="176">
        <f>IF(N450="zákl. přenesená",J450,0)</f>
        <v>0</v>
      </c>
      <c r="BH450" s="176">
        <f>IF(N450="sníž. přenesená",J450,0)</f>
        <v>0</v>
      </c>
      <c r="BI450" s="176">
        <f>IF(N450="nulová",J450,0)</f>
        <v>0</v>
      </c>
      <c r="BJ450" s="24" t="s">
        <v>89</v>
      </c>
      <c r="BK450" s="176">
        <f>ROUND(I450*H450,2)</f>
        <v>5488</v>
      </c>
      <c r="BL450" s="24" t="s">
        <v>146</v>
      </c>
      <c r="BM450" s="24" t="s">
        <v>932</v>
      </c>
    </row>
    <row r="451" spans="2:65" s="12" customFormat="1">
      <c r="B451" s="180"/>
      <c r="D451" s="177" t="s">
        <v>150</v>
      </c>
      <c r="E451" s="181" t="s">
        <v>22</v>
      </c>
      <c r="F451" s="182" t="s">
        <v>151</v>
      </c>
      <c r="H451" s="181" t="s">
        <v>22</v>
      </c>
      <c r="I451" s="183"/>
      <c r="L451" s="180"/>
      <c r="M451" s="184"/>
      <c r="T451" s="185"/>
      <c r="AT451" s="181" t="s">
        <v>150</v>
      </c>
      <c r="AU451" s="181" t="s">
        <v>89</v>
      </c>
      <c r="AV451" s="12" t="s">
        <v>24</v>
      </c>
      <c r="AW451" s="12" t="s">
        <v>42</v>
      </c>
      <c r="AX451" s="12" t="s">
        <v>79</v>
      </c>
      <c r="AY451" s="181" t="s">
        <v>138</v>
      </c>
    </row>
    <row r="452" spans="2:65" s="13" customFormat="1">
      <c r="B452" s="186"/>
      <c r="D452" s="177" t="s">
        <v>150</v>
      </c>
      <c r="E452" s="187" t="s">
        <v>22</v>
      </c>
      <c r="F452" s="188" t="s">
        <v>933</v>
      </c>
      <c r="H452" s="189">
        <v>5.6</v>
      </c>
      <c r="I452" s="190"/>
      <c r="L452" s="186"/>
      <c r="M452" s="191"/>
      <c r="T452" s="192"/>
      <c r="AT452" s="187" t="s">
        <v>150</v>
      </c>
      <c r="AU452" s="187" t="s">
        <v>89</v>
      </c>
      <c r="AV452" s="13" t="s">
        <v>89</v>
      </c>
      <c r="AW452" s="13" t="s">
        <v>42</v>
      </c>
      <c r="AX452" s="13" t="s">
        <v>79</v>
      </c>
      <c r="AY452" s="187" t="s">
        <v>138</v>
      </c>
    </row>
    <row r="453" spans="2:65" s="14" customFormat="1">
      <c r="B453" s="193"/>
      <c r="D453" s="177" t="s">
        <v>150</v>
      </c>
      <c r="E453" s="194" t="s">
        <v>22</v>
      </c>
      <c r="F453" s="195" t="s">
        <v>161</v>
      </c>
      <c r="H453" s="196">
        <v>5.6</v>
      </c>
      <c r="I453" s="197"/>
      <c r="L453" s="193"/>
      <c r="M453" s="198"/>
      <c r="T453" s="199"/>
      <c r="AT453" s="194" t="s">
        <v>150</v>
      </c>
      <c r="AU453" s="194" t="s">
        <v>89</v>
      </c>
      <c r="AV453" s="14" t="s">
        <v>162</v>
      </c>
      <c r="AW453" s="14" t="s">
        <v>42</v>
      </c>
      <c r="AX453" s="14" t="s">
        <v>79</v>
      </c>
      <c r="AY453" s="194" t="s">
        <v>138</v>
      </c>
    </row>
    <row r="454" spans="2:65" s="15" customFormat="1">
      <c r="B454" s="200"/>
      <c r="D454" s="177" t="s">
        <v>150</v>
      </c>
      <c r="E454" s="201" t="s">
        <v>22</v>
      </c>
      <c r="F454" s="202" t="s">
        <v>163</v>
      </c>
      <c r="H454" s="203">
        <v>5.6</v>
      </c>
      <c r="I454" s="204"/>
      <c r="L454" s="200"/>
      <c r="M454" s="205"/>
      <c r="T454" s="206"/>
      <c r="AT454" s="201" t="s">
        <v>150</v>
      </c>
      <c r="AU454" s="201" t="s">
        <v>89</v>
      </c>
      <c r="AV454" s="15" t="s">
        <v>164</v>
      </c>
      <c r="AW454" s="15" t="s">
        <v>42</v>
      </c>
      <c r="AX454" s="15" t="s">
        <v>24</v>
      </c>
      <c r="AY454" s="201" t="s">
        <v>138</v>
      </c>
    </row>
    <row r="455" spans="2:65" s="1" customFormat="1" ht="25.5" customHeight="1">
      <c r="B455" s="40"/>
      <c r="C455" s="165" t="s">
        <v>448</v>
      </c>
      <c r="D455" s="165" t="s">
        <v>141</v>
      </c>
      <c r="E455" s="166" t="s">
        <v>934</v>
      </c>
      <c r="F455" s="167" t="s">
        <v>935</v>
      </c>
      <c r="G455" s="168" t="s">
        <v>314</v>
      </c>
      <c r="H455" s="169">
        <v>20</v>
      </c>
      <c r="I455" s="170">
        <v>650</v>
      </c>
      <c r="J455" s="171">
        <f>ROUND(I455*H455,2)</f>
        <v>13000</v>
      </c>
      <c r="K455" s="167" t="s">
        <v>22</v>
      </c>
      <c r="L455" s="40"/>
      <c r="M455" s="172" t="s">
        <v>22</v>
      </c>
      <c r="N455" s="173" t="s">
        <v>51</v>
      </c>
      <c r="P455" s="174">
        <f>O455*H455</f>
        <v>0</v>
      </c>
      <c r="Q455" s="174">
        <v>2.5699999999999998E-3</v>
      </c>
      <c r="R455" s="174">
        <f>Q455*H455</f>
        <v>5.1399999999999994E-2</v>
      </c>
      <c r="S455" s="174">
        <v>0</v>
      </c>
      <c r="T455" s="175">
        <f>S455*H455</f>
        <v>0</v>
      </c>
      <c r="AR455" s="24" t="s">
        <v>146</v>
      </c>
      <c r="AT455" s="24" t="s">
        <v>141</v>
      </c>
      <c r="AU455" s="24" t="s">
        <v>89</v>
      </c>
      <c r="AY455" s="24" t="s">
        <v>138</v>
      </c>
      <c r="BE455" s="176">
        <f>IF(N455="základní",J455,0)</f>
        <v>0</v>
      </c>
      <c r="BF455" s="176">
        <f>IF(N455="snížená",J455,0)</f>
        <v>13000</v>
      </c>
      <c r="BG455" s="176">
        <f>IF(N455="zákl. přenesená",J455,0)</f>
        <v>0</v>
      </c>
      <c r="BH455" s="176">
        <f>IF(N455="sníž. přenesená",J455,0)</f>
        <v>0</v>
      </c>
      <c r="BI455" s="176">
        <f>IF(N455="nulová",J455,0)</f>
        <v>0</v>
      </c>
      <c r="BJ455" s="24" t="s">
        <v>89</v>
      </c>
      <c r="BK455" s="176">
        <f>ROUND(I455*H455,2)</f>
        <v>13000</v>
      </c>
      <c r="BL455" s="24" t="s">
        <v>146</v>
      </c>
      <c r="BM455" s="24" t="s">
        <v>936</v>
      </c>
    </row>
    <row r="456" spans="2:65" s="1" customFormat="1" ht="19">
      <c r="B456" s="40"/>
      <c r="D456" s="177" t="s">
        <v>148</v>
      </c>
      <c r="F456" s="178" t="s">
        <v>937</v>
      </c>
      <c r="I456" s="106"/>
      <c r="L456" s="40"/>
      <c r="M456" s="179"/>
      <c r="T456" s="65"/>
      <c r="AT456" s="24" t="s">
        <v>148</v>
      </c>
      <c r="AU456" s="24" t="s">
        <v>89</v>
      </c>
    </row>
    <row r="457" spans="2:65" s="12" customFormat="1">
      <c r="B457" s="180"/>
      <c r="D457" s="177" t="s">
        <v>150</v>
      </c>
      <c r="E457" s="181" t="s">
        <v>22</v>
      </c>
      <c r="F457" s="182" t="s">
        <v>689</v>
      </c>
      <c r="H457" s="181" t="s">
        <v>22</v>
      </c>
      <c r="I457" s="183"/>
      <c r="L457" s="180"/>
      <c r="M457" s="184"/>
      <c r="T457" s="185"/>
      <c r="AT457" s="181" t="s">
        <v>150</v>
      </c>
      <c r="AU457" s="181" t="s">
        <v>89</v>
      </c>
      <c r="AV457" s="12" t="s">
        <v>24</v>
      </c>
      <c r="AW457" s="12" t="s">
        <v>42</v>
      </c>
      <c r="AX457" s="12" t="s">
        <v>79</v>
      </c>
      <c r="AY457" s="181" t="s">
        <v>138</v>
      </c>
    </row>
    <row r="458" spans="2:65" s="13" customFormat="1">
      <c r="B458" s="186"/>
      <c r="D458" s="177" t="s">
        <v>150</v>
      </c>
      <c r="E458" s="187" t="s">
        <v>22</v>
      </c>
      <c r="F458" s="188" t="s">
        <v>938</v>
      </c>
      <c r="H458" s="189">
        <v>10</v>
      </c>
      <c r="I458" s="190"/>
      <c r="L458" s="186"/>
      <c r="M458" s="191"/>
      <c r="T458" s="192"/>
      <c r="AT458" s="187" t="s">
        <v>150</v>
      </c>
      <c r="AU458" s="187" t="s">
        <v>89</v>
      </c>
      <c r="AV458" s="13" t="s">
        <v>89</v>
      </c>
      <c r="AW458" s="13" t="s">
        <v>42</v>
      </c>
      <c r="AX458" s="13" t="s">
        <v>79</v>
      </c>
      <c r="AY458" s="187" t="s">
        <v>138</v>
      </c>
    </row>
    <row r="459" spans="2:65" s="13" customFormat="1">
      <c r="B459" s="186"/>
      <c r="D459" s="177" t="s">
        <v>150</v>
      </c>
      <c r="E459" s="187" t="s">
        <v>22</v>
      </c>
      <c r="F459" s="188" t="s">
        <v>939</v>
      </c>
      <c r="H459" s="189">
        <v>10</v>
      </c>
      <c r="I459" s="190"/>
      <c r="L459" s="186"/>
      <c r="M459" s="191"/>
      <c r="T459" s="192"/>
      <c r="AT459" s="187" t="s">
        <v>150</v>
      </c>
      <c r="AU459" s="187" t="s">
        <v>89</v>
      </c>
      <c r="AV459" s="13" t="s">
        <v>89</v>
      </c>
      <c r="AW459" s="13" t="s">
        <v>42</v>
      </c>
      <c r="AX459" s="13" t="s">
        <v>79</v>
      </c>
      <c r="AY459" s="187" t="s">
        <v>138</v>
      </c>
    </row>
    <row r="460" spans="2:65" s="14" customFormat="1">
      <c r="B460" s="193"/>
      <c r="D460" s="177" t="s">
        <v>150</v>
      </c>
      <c r="E460" s="194" t="s">
        <v>22</v>
      </c>
      <c r="F460" s="195" t="s">
        <v>161</v>
      </c>
      <c r="H460" s="196">
        <v>20</v>
      </c>
      <c r="I460" s="197"/>
      <c r="L460" s="193"/>
      <c r="M460" s="198"/>
      <c r="T460" s="199"/>
      <c r="AT460" s="194" t="s">
        <v>150</v>
      </c>
      <c r="AU460" s="194" t="s">
        <v>89</v>
      </c>
      <c r="AV460" s="14" t="s">
        <v>162</v>
      </c>
      <c r="AW460" s="14" t="s">
        <v>42</v>
      </c>
      <c r="AX460" s="14" t="s">
        <v>79</v>
      </c>
      <c r="AY460" s="194" t="s">
        <v>138</v>
      </c>
    </row>
    <row r="461" spans="2:65" s="15" customFormat="1">
      <c r="B461" s="200"/>
      <c r="D461" s="177" t="s">
        <v>150</v>
      </c>
      <c r="E461" s="201" t="s">
        <v>22</v>
      </c>
      <c r="F461" s="202" t="s">
        <v>163</v>
      </c>
      <c r="H461" s="203">
        <v>20</v>
      </c>
      <c r="I461" s="204"/>
      <c r="L461" s="200"/>
      <c r="M461" s="205"/>
      <c r="T461" s="206"/>
      <c r="AT461" s="201" t="s">
        <v>150</v>
      </c>
      <c r="AU461" s="201" t="s">
        <v>89</v>
      </c>
      <c r="AV461" s="15" t="s">
        <v>164</v>
      </c>
      <c r="AW461" s="15" t="s">
        <v>42</v>
      </c>
      <c r="AX461" s="15" t="s">
        <v>24</v>
      </c>
      <c r="AY461" s="201" t="s">
        <v>138</v>
      </c>
    </row>
    <row r="462" spans="2:65" s="1" customFormat="1" ht="25.5" customHeight="1">
      <c r="B462" s="40"/>
      <c r="C462" s="165" t="s">
        <v>456</v>
      </c>
      <c r="D462" s="165" t="s">
        <v>141</v>
      </c>
      <c r="E462" s="166" t="s">
        <v>940</v>
      </c>
      <c r="F462" s="167" t="s">
        <v>941</v>
      </c>
      <c r="G462" s="168" t="s">
        <v>314</v>
      </c>
      <c r="H462" s="169">
        <v>6.38</v>
      </c>
      <c r="I462" s="170">
        <v>670</v>
      </c>
      <c r="J462" s="171">
        <f>ROUND(I462*H462,2)</f>
        <v>4274.6000000000004</v>
      </c>
      <c r="K462" s="167" t="s">
        <v>145</v>
      </c>
      <c r="L462" s="40"/>
      <c r="M462" s="172" t="s">
        <v>22</v>
      </c>
      <c r="N462" s="173" t="s">
        <v>51</v>
      </c>
      <c r="P462" s="174">
        <f>O462*H462</f>
        <v>0</v>
      </c>
      <c r="Q462" s="174">
        <v>2.64E-3</v>
      </c>
      <c r="R462" s="174">
        <f>Q462*H462</f>
        <v>1.6843199999999999E-2</v>
      </c>
      <c r="S462" s="174">
        <v>0</v>
      </c>
      <c r="T462" s="175">
        <f>S462*H462</f>
        <v>0</v>
      </c>
      <c r="AR462" s="24" t="s">
        <v>146</v>
      </c>
      <c r="AT462" s="24" t="s">
        <v>141</v>
      </c>
      <c r="AU462" s="24" t="s">
        <v>89</v>
      </c>
      <c r="AY462" s="24" t="s">
        <v>138</v>
      </c>
      <c r="BE462" s="176">
        <f>IF(N462="základní",J462,0)</f>
        <v>0</v>
      </c>
      <c r="BF462" s="176">
        <f>IF(N462="snížená",J462,0)</f>
        <v>4274.6000000000004</v>
      </c>
      <c r="BG462" s="176">
        <f>IF(N462="zákl. přenesená",J462,0)</f>
        <v>0</v>
      </c>
      <c r="BH462" s="176">
        <f>IF(N462="sníž. přenesená",J462,0)</f>
        <v>0</v>
      </c>
      <c r="BI462" s="176">
        <f>IF(N462="nulová",J462,0)</f>
        <v>0</v>
      </c>
      <c r="BJ462" s="24" t="s">
        <v>89</v>
      </c>
      <c r="BK462" s="176">
        <f>ROUND(I462*H462,2)</f>
        <v>4274.6000000000004</v>
      </c>
      <c r="BL462" s="24" t="s">
        <v>146</v>
      </c>
      <c r="BM462" s="24" t="s">
        <v>942</v>
      </c>
    </row>
    <row r="463" spans="2:65" s="12" customFormat="1">
      <c r="B463" s="180"/>
      <c r="D463" s="177" t="s">
        <v>150</v>
      </c>
      <c r="E463" s="181" t="s">
        <v>22</v>
      </c>
      <c r="F463" s="182" t="s">
        <v>689</v>
      </c>
      <c r="H463" s="181" t="s">
        <v>22</v>
      </c>
      <c r="I463" s="183"/>
      <c r="L463" s="180"/>
      <c r="M463" s="184"/>
      <c r="T463" s="185"/>
      <c r="AT463" s="181" t="s">
        <v>150</v>
      </c>
      <c r="AU463" s="181" t="s">
        <v>89</v>
      </c>
      <c r="AV463" s="12" t="s">
        <v>24</v>
      </c>
      <c r="AW463" s="12" t="s">
        <v>42</v>
      </c>
      <c r="AX463" s="12" t="s">
        <v>79</v>
      </c>
      <c r="AY463" s="181" t="s">
        <v>138</v>
      </c>
    </row>
    <row r="464" spans="2:65" s="13" customFormat="1">
      <c r="B464" s="186"/>
      <c r="D464" s="177" t="s">
        <v>150</v>
      </c>
      <c r="E464" s="187" t="s">
        <v>22</v>
      </c>
      <c r="F464" s="188" t="s">
        <v>943</v>
      </c>
      <c r="H464" s="189">
        <v>6.38</v>
      </c>
      <c r="I464" s="190"/>
      <c r="L464" s="186"/>
      <c r="M464" s="191"/>
      <c r="T464" s="192"/>
      <c r="AT464" s="187" t="s">
        <v>150</v>
      </c>
      <c r="AU464" s="187" t="s">
        <v>89</v>
      </c>
      <c r="AV464" s="13" t="s">
        <v>89</v>
      </c>
      <c r="AW464" s="13" t="s">
        <v>42</v>
      </c>
      <c r="AX464" s="13" t="s">
        <v>79</v>
      </c>
      <c r="AY464" s="187" t="s">
        <v>138</v>
      </c>
    </row>
    <row r="465" spans="2:65" s="14" customFormat="1">
      <c r="B465" s="193"/>
      <c r="D465" s="177" t="s">
        <v>150</v>
      </c>
      <c r="E465" s="194" t="s">
        <v>22</v>
      </c>
      <c r="F465" s="195" t="s">
        <v>161</v>
      </c>
      <c r="H465" s="196">
        <v>6.38</v>
      </c>
      <c r="I465" s="197"/>
      <c r="L465" s="193"/>
      <c r="M465" s="198"/>
      <c r="T465" s="199"/>
      <c r="AT465" s="194" t="s">
        <v>150</v>
      </c>
      <c r="AU465" s="194" t="s">
        <v>89</v>
      </c>
      <c r="AV465" s="14" t="s">
        <v>162</v>
      </c>
      <c r="AW465" s="14" t="s">
        <v>42</v>
      </c>
      <c r="AX465" s="14" t="s">
        <v>79</v>
      </c>
      <c r="AY465" s="194" t="s">
        <v>138</v>
      </c>
    </row>
    <row r="466" spans="2:65" s="15" customFormat="1">
      <c r="B466" s="200"/>
      <c r="D466" s="177" t="s">
        <v>150</v>
      </c>
      <c r="E466" s="201" t="s">
        <v>22</v>
      </c>
      <c r="F466" s="202" t="s">
        <v>163</v>
      </c>
      <c r="H466" s="203">
        <v>6.38</v>
      </c>
      <c r="I466" s="204"/>
      <c r="L466" s="200"/>
      <c r="M466" s="205"/>
      <c r="T466" s="206"/>
      <c r="AT466" s="201" t="s">
        <v>150</v>
      </c>
      <c r="AU466" s="201" t="s">
        <v>89</v>
      </c>
      <c r="AV466" s="15" t="s">
        <v>164</v>
      </c>
      <c r="AW466" s="15" t="s">
        <v>42</v>
      </c>
      <c r="AX466" s="15" t="s">
        <v>24</v>
      </c>
      <c r="AY466" s="201" t="s">
        <v>138</v>
      </c>
    </row>
    <row r="467" spans="2:65" s="1" customFormat="1" ht="25.5" customHeight="1">
      <c r="B467" s="40"/>
      <c r="C467" s="165" t="s">
        <v>944</v>
      </c>
      <c r="D467" s="165" t="s">
        <v>141</v>
      </c>
      <c r="E467" s="166" t="s">
        <v>945</v>
      </c>
      <c r="F467" s="167" t="s">
        <v>946</v>
      </c>
      <c r="G467" s="168" t="s">
        <v>314</v>
      </c>
      <c r="H467" s="169">
        <v>15.7</v>
      </c>
      <c r="I467" s="170">
        <v>850</v>
      </c>
      <c r="J467" s="171">
        <f>ROUND(I467*H467,2)</f>
        <v>13345</v>
      </c>
      <c r="K467" s="167" t="s">
        <v>145</v>
      </c>
      <c r="L467" s="40"/>
      <c r="M467" s="172" t="s">
        <v>22</v>
      </c>
      <c r="N467" s="173" t="s">
        <v>51</v>
      </c>
      <c r="P467" s="174">
        <f>O467*H467</f>
        <v>0</v>
      </c>
      <c r="Q467" s="174">
        <v>3.15E-3</v>
      </c>
      <c r="R467" s="174">
        <f>Q467*H467</f>
        <v>4.9454999999999999E-2</v>
      </c>
      <c r="S467" s="174">
        <v>0</v>
      </c>
      <c r="T467" s="175">
        <f>S467*H467</f>
        <v>0</v>
      </c>
      <c r="AR467" s="24" t="s">
        <v>146</v>
      </c>
      <c r="AT467" s="24" t="s">
        <v>141</v>
      </c>
      <c r="AU467" s="24" t="s">
        <v>89</v>
      </c>
      <c r="AY467" s="24" t="s">
        <v>138</v>
      </c>
      <c r="BE467" s="176">
        <f>IF(N467="základní",J467,0)</f>
        <v>0</v>
      </c>
      <c r="BF467" s="176">
        <f>IF(N467="snížená",J467,0)</f>
        <v>13345</v>
      </c>
      <c r="BG467" s="176">
        <f>IF(N467="zákl. přenesená",J467,0)</f>
        <v>0</v>
      </c>
      <c r="BH467" s="176">
        <f>IF(N467="sníž. přenesená",J467,0)</f>
        <v>0</v>
      </c>
      <c r="BI467" s="176">
        <f>IF(N467="nulová",J467,0)</f>
        <v>0</v>
      </c>
      <c r="BJ467" s="24" t="s">
        <v>89</v>
      </c>
      <c r="BK467" s="176">
        <f>ROUND(I467*H467,2)</f>
        <v>13345</v>
      </c>
      <c r="BL467" s="24" t="s">
        <v>146</v>
      </c>
      <c r="BM467" s="24" t="s">
        <v>947</v>
      </c>
    </row>
    <row r="468" spans="2:65" s="12" customFormat="1">
      <c r="B468" s="180"/>
      <c r="D468" s="177" t="s">
        <v>150</v>
      </c>
      <c r="E468" s="181" t="s">
        <v>22</v>
      </c>
      <c r="F468" s="182" t="s">
        <v>689</v>
      </c>
      <c r="H468" s="181" t="s">
        <v>22</v>
      </c>
      <c r="I468" s="183"/>
      <c r="L468" s="180"/>
      <c r="M468" s="184"/>
      <c r="T468" s="185"/>
      <c r="AT468" s="181" t="s">
        <v>150</v>
      </c>
      <c r="AU468" s="181" t="s">
        <v>89</v>
      </c>
      <c r="AV468" s="12" t="s">
        <v>24</v>
      </c>
      <c r="AW468" s="12" t="s">
        <v>42</v>
      </c>
      <c r="AX468" s="12" t="s">
        <v>79</v>
      </c>
      <c r="AY468" s="181" t="s">
        <v>138</v>
      </c>
    </row>
    <row r="469" spans="2:65" s="13" customFormat="1">
      <c r="B469" s="186"/>
      <c r="D469" s="177" t="s">
        <v>150</v>
      </c>
      <c r="E469" s="187" t="s">
        <v>22</v>
      </c>
      <c r="F469" s="188" t="s">
        <v>948</v>
      </c>
      <c r="H469" s="189">
        <v>15.7</v>
      </c>
      <c r="I469" s="190"/>
      <c r="L469" s="186"/>
      <c r="M469" s="191"/>
      <c r="T469" s="192"/>
      <c r="AT469" s="187" t="s">
        <v>150</v>
      </c>
      <c r="AU469" s="187" t="s">
        <v>89</v>
      </c>
      <c r="AV469" s="13" t="s">
        <v>89</v>
      </c>
      <c r="AW469" s="13" t="s">
        <v>42</v>
      </c>
      <c r="AX469" s="13" t="s">
        <v>79</v>
      </c>
      <c r="AY469" s="187" t="s">
        <v>138</v>
      </c>
    </row>
    <row r="470" spans="2:65" s="14" customFormat="1">
      <c r="B470" s="193"/>
      <c r="D470" s="177" t="s">
        <v>150</v>
      </c>
      <c r="E470" s="194" t="s">
        <v>22</v>
      </c>
      <c r="F470" s="195" t="s">
        <v>161</v>
      </c>
      <c r="H470" s="196">
        <v>15.7</v>
      </c>
      <c r="I470" s="197"/>
      <c r="L470" s="193"/>
      <c r="M470" s="198"/>
      <c r="T470" s="199"/>
      <c r="AT470" s="194" t="s">
        <v>150</v>
      </c>
      <c r="AU470" s="194" t="s">
        <v>89</v>
      </c>
      <c r="AV470" s="14" t="s">
        <v>162</v>
      </c>
      <c r="AW470" s="14" t="s">
        <v>42</v>
      </c>
      <c r="AX470" s="14" t="s">
        <v>79</v>
      </c>
      <c r="AY470" s="194" t="s">
        <v>138</v>
      </c>
    </row>
    <row r="471" spans="2:65" s="15" customFormat="1">
      <c r="B471" s="200"/>
      <c r="D471" s="177" t="s">
        <v>150</v>
      </c>
      <c r="E471" s="201" t="s">
        <v>22</v>
      </c>
      <c r="F471" s="202" t="s">
        <v>163</v>
      </c>
      <c r="H471" s="203">
        <v>15.7</v>
      </c>
      <c r="I471" s="204"/>
      <c r="L471" s="200"/>
      <c r="M471" s="205"/>
      <c r="T471" s="206"/>
      <c r="AT471" s="201" t="s">
        <v>150</v>
      </c>
      <c r="AU471" s="201" t="s">
        <v>89</v>
      </c>
      <c r="AV471" s="15" t="s">
        <v>164</v>
      </c>
      <c r="AW471" s="15" t="s">
        <v>42</v>
      </c>
      <c r="AX471" s="15" t="s">
        <v>24</v>
      </c>
      <c r="AY471" s="201" t="s">
        <v>138</v>
      </c>
    </row>
    <row r="472" spans="2:65" s="1" customFormat="1" ht="25.5" customHeight="1">
      <c r="B472" s="40"/>
      <c r="C472" s="165" t="s">
        <v>949</v>
      </c>
      <c r="D472" s="165" t="s">
        <v>141</v>
      </c>
      <c r="E472" s="166" t="s">
        <v>950</v>
      </c>
      <c r="F472" s="167" t="s">
        <v>951</v>
      </c>
      <c r="G472" s="168" t="s">
        <v>314</v>
      </c>
      <c r="H472" s="169">
        <v>5.6</v>
      </c>
      <c r="I472" s="170">
        <v>990</v>
      </c>
      <c r="J472" s="171">
        <f>ROUND(I472*H472,2)</f>
        <v>5544</v>
      </c>
      <c r="K472" s="167" t="s">
        <v>145</v>
      </c>
      <c r="L472" s="40"/>
      <c r="M472" s="172" t="s">
        <v>22</v>
      </c>
      <c r="N472" s="173" t="s">
        <v>51</v>
      </c>
      <c r="P472" s="174">
        <f>O472*H472</f>
        <v>0</v>
      </c>
      <c r="Q472" s="174">
        <v>3.9300000000000003E-3</v>
      </c>
      <c r="R472" s="174">
        <f>Q472*H472</f>
        <v>2.2008E-2</v>
      </c>
      <c r="S472" s="174">
        <v>0</v>
      </c>
      <c r="T472" s="175">
        <f>S472*H472</f>
        <v>0</v>
      </c>
      <c r="AR472" s="24" t="s">
        <v>146</v>
      </c>
      <c r="AT472" s="24" t="s">
        <v>141</v>
      </c>
      <c r="AU472" s="24" t="s">
        <v>89</v>
      </c>
      <c r="AY472" s="24" t="s">
        <v>138</v>
      </c>
      <c r="BE472" s="176">
        <f>IF(N472="základní",J472,0)</f>
        <v>0</v>
      </c>
      <c r="BF472" s="176">
        <f>IF(N472="snížená",J472,0)</f>
        <v>5544</v>
      </c>
      <c r="BG472" s="176">
        <f>IF(N472="zákl. přenesená",J472,0)</f>
        <v>0</v>
      </c>
      <c r="BH472" s="176">
        <f>IF(N472="sníž. přenesená",J472,0)</f>
        <v>0</v>
      </c>
      <c r="BI472" s="176">
        <f>IF(N472="nulová",J472,0)</f>
        <v>0</v>
      </c>
      <c r="BJ472" s="24" t="s">
        <v>89</v>
      </c>
      <c r="BK472" s="176">
        <f>ROUND(I472*H472,2)</f>
        <v>5544</v>
      </c>
      <c r="BL472" s="24" t="s">
        <v>146</v>
      </c>
      <c r="BM472" s="24" t="s">
        <v>952</v>
      </c>
    </row>
    <row r="473" spans="2:65" s="12" customFormat="1">
      <c r="B473" s="180"/>
      <c r="D473" s="177" t="s">
        <v>150</v>
      </c>
      <c r="E473" s="181" t="s">
        <v>22</v>
      </c>
      <c r="F473" s="182" t="s">
        <v>689</v>
      </c>
      <c r="H473" s="181" t="s">
        <v>22</v>
      </c>
      <c r="I473" s="183"/>
      <c r="L473" s="180"/>
      <c r="M473" s="184"/>
      <c r="T473" s="185"/>
      <c r="AT473" s="181" t="s">
        <v>150</v>
      </c>
      <c r="AU473" s="181" t="s">
        <v>89</v>
      </c>
      <c r="AV473" s="12" t="s">
        <v>24</v>
      </c>
      <c r="AW473" s="12" t="s">
        <v>42</v>
      </c>
      <c r="AX473" s="12" t="s">
        <v>79</v>
      </c>
      <c r="AY473" s="181" t="s">
        <v>138</v>
      </c>
    </row>
    <row r="474" spans="2:65" s="13" customFormat="1">
      <c r="B474" s="186"/>
      <c r="D474" s="177" t="s">
        <v>150</v>
      </c>
      <c r="E474" s="187" t="s">
        <v>22</v>
      </c>
      <c r="F474" s="188" t="s">
        <v>933</v>
      </c>
      <c r="H474" s="189">
        <v>5.6</v>
      </c>
      <c r="I474" s="190"/>
      <c r="L474" s="186"/>
      <c r="M474" s="191"/>
      <c r="T474" s="192"/>
      <c r="AT474" s="187" t="s">
        <v>150</v>
      </c>
      <c r="AU474" s="187" t="s">
        <v>89</v>
      </c>
      <c r="AV474" s="13" t="s">
        <v>89</v>
      </c>
      <c r="AW474" s="13" t="s">
        <v>42</v>
      </c>
      <c r="AX474" s="13" t="s">
        <v>79</v>
      </c>
      <c r="AY474" s="187" t="s">
        <v>138</v>
      </c>
    </row>
    <row r="475" spans="2:65" s="14" customFormat="1">
      <c r="B475" s="193"/>
      <c r="D475" s="177" t="s">
        <v>150</v>
      </c>
      <c r="E475" s="194" t="s">
        <v>22</v>
      </c>
      <c r="F475" s="195" t="s">
        <v>161</v>
      </c>
      <c r="H475" s="196">
        <v>5.6</v>
      </c>
      <c r="I475" s="197"/>
      <c r="L475" s="193"/>
      <c r="M475" s="198"/>
      <c r="T475" s="199"/>
      <c r="AT475" s="194" t="s">
        <v>150</v>
      </c>
      <c r="AU475" s="194" t="s">
        <v>89</v>
      </c>
      <c r="AV475" s="14" t="s">
        <v>162</v>
      </c>
      <c r="AW475" s="14" t="s">
        <v>42</v>
      </c>
      <c r="AX475" s="14" t="s">
        <v>79</v>
      </c>
      <c r="AY475" s="194" t="s">
        <v>138</v>
      </c>
    </row>
    <row r="476" spans="2:65" s="15" customFormat="1">
      <c r="B476" s="200"/>
      <c r="D476" s="177" t="s">
        <v>150</v>
      </c>
      <c r="E476" s="201" t="s">
        <v>22</v>
      </c>
      <c r="F476" s="202" t="s">
        <v>163</v>
      </c>
      <c r="H476" s="203">
        <v>5.6</v>
      </c>
      <c r="I476" s="204"/>
      <c r="L476" s="200"/>
      <c r="M476" s="205"/>
      <c r="T476" s="206"/>
      <c r="AT476" s="201" t="s">
        <v>150</v>
      </c>
      <c r="AU476" s="201" t="s">
        <v>89</v>
      </c>
      <c r="AV476" s="15" t="s">
        <v>164</v>
      </c>
      <c r="AW476" s="15" t="s">
        <v>42</v>
      </c>
      <c r="AX476" s="15" t="s">
        <v>24</v>
      </c>
      <c r="AY476" s="201" t="s">
        <v>138</v>
      </c>
    </row>
    <row r="477" spans="2:65" s="1" customFormat="1" ht="38.25" customHeight="1">
      <c r="B477" s="40"/>
      <c r="C477" s="165" t="s">
        <v>953</v>
      </c>
      <c r="D477" s="165" t="s">
        <v>141</v>
      </c>
      <c r="E477" s="166" t="s">
        <v>954</v>
      </c>
      <c r="F477" s="167" t="s">
        <v>955</v>
      </c>
      <c r="G477" s="168" t="s">
        <v>195</v>
      </c>
      <c r="H477" s="169">
        <v>40</v>
      </c>
      <c r="I477" s="170">
        <v>80</v>
      </c>
      <c r="J477" s="171">
        <f>ROUND(I477*H477,2)</f>
        <v>3200</v>
      </c>
      <c r="K477" s="167" t="s">
        <v>145</v>
      </c>
      <c r="L477" s="40"/>
      <c r="M477" s="172" t="s">
        <v>22</v>
      </c>
      <c r="N477" s="173" t="s">
        <v>51</v>
      </c>
      <c r="P477" s="174">
        <f>O477*H477</f>
        <v>0</v>
      </c>
      <c r="Q477" s="174">
        <v>0</v>
      </c>
      <c r="R477" s="174">
        <f>Q477*H477</f>
        <v>0</v>
      </c>
      <c r="S477" s="174">
        <v>0</v>
      </c>
      <c r="T477" s="175">
        <f>S477*H477</f>
        <v>0</v>
      </c>
      <c r="AR477" s="24" t="s">
        <v>146</v>
      </c>
      <c r="AT477" s="24" t="s">
        <v>141</v>
      </c>
      <c r="AU477" s="24" t="s">
        <v>89</v>
      </c>
      <c r="AY477" s="24" t="s">
        <v>138</v>
      </c>
      <c r="BE477" s="176">
        <f>IF(N477="základní",J477,0)</f>
        <v>0</v>
      </c>
      <c r="BF477" s="176">
        <f>IF(N477="snížená",J477,0)</f>
        <v>3200</v>
      </c>
      <c r="BG477" s="176">
        <f>IF(N477="zákl. přenesená",J477,0)</f>
        <v>0</v>
      </c>
      <c r="BH477" s="176">
        <f>IF(N477="sníž. přenesená",J477,0)</f>
        <v>0</v>
      </c>
      <c r="BI477" s="176">
        <f>IF(N477="nulová",J477,0)</f>
        <v>0</v>
      </c>
      <c r="BJ477" s="24" t="s">
        <v>89</v>
      </c>
      <c r="BK477" s="176">
        <f>ROUND(I477*H477,2)</f>
        <v>3200</v>
      </c>
      <c r="BL477" s="24" t="s">
        <v>146</v>
      </c>
      <c r="BM477" s="24" t="s">
        <v>956</v>
      </c>
    </row>
    <row r="478" spans="2:65" s="12" customFormat="1">
      <c r="B478" s="180"/>
      <c r="D478" s="177" t="s">
        <v>150</v>
      </c>
      <c r="E478" s="181" t="s">
        <v>22</v>
      </c>
      <c r="F478" s="182" t="s">
        <v>151</v>
      </c>
      <c r="H478" s="181" t="s">
        <v>22</v>
      </c>
      <c r="I478" s="183"/>
      <c r="L478" s="180"/>
      <c r="M478" s="184"/>
      <c r="T478" s="185"/>
      <c r="AT478" s="181" t="s">
        <v>150</v>
      </c>
      <c r="AU478" s="181" t="s">
        <v>89</v>
      </c>
      <c r="AV478" s="12" t="s">
        <v>24</v>
      </c>
      <c r="AW478" s="12" t="s">
        <v>42</v>
      </c>
      <c r="AX478" s="12" t="s">
        <v>79</v>
      </c>
      <c r="AY478" s="181" t="s">
        <v>138</v>
      </c>
    </row>
    <row r="479" spans="2:65" s="13" customFormat="1">
      <c r="B479" s="186"/>
      <c r="D479" s="177" t="s">
        <v>150</v>
      </c>
      <c r="E479" s="187" t="s">
        <v>22</v>
      </c>
      <c r="F479" s="188" t="s">
        <v>957</v>
      </c>
      <c r="H479" s="189">
        <v>22</v>
      </c>
      <c r="I479" s="190"/>
      <c r="L479" s="186"/>
      <c r="M479" s="191"/>
      <c r="T479" s="192"/>
      <c r="AT479" s="187" t="s">
        <v>150</v>
      </c>
      <c r="AU479" s="187" t="s">
        <v>89</v>
      </c>
      <c r="AV479" s="13" t="s">
        <v>89</v>
      </c>
      <c r="AW479" s="13" t="s">
        <v>42</v>
      </c>
      <c r="AX479" s="13" t="s">
        <v>79</v>
      </c>
      <c r="AY479" s="187" t="s">
        <v>138</v>
      </c>
    </row>
    <row r="480" spans="2:65" s="13" customFormat="1">
      <c r="B480" s="186"/>
      <c r="D480" s="177" t="s">
        <v>150</v>
      </c>
      <c r="E480" s="187" t="s">
        <v>22</v>
      </c>
      <c r="F480" s="188" t="s">
        <v>958</v>
      </c>
      <c r="H480" s="189">
        <v>18</v>
      </c>
      <c r="I480" s="190"/>
      <c r="L480" s="186"/>
      <c r="M480" s="191"/>
      <c r="T480" s="192"/>
      <c r="AT480" s="187" t="s">
        <v>150</v>
      </c>
      <c r="AU480" s="187" t="s">
        <v>89</v>
      </c>
      <c r="AV480" s="13" t="s">
        <v>89</v>
      </c>
      <c r="AW480" s="13" t="s">
        <v>42</v>
      </c>
      <c r="AX480" s="13" t="s">
        <v>79</v>
      </c>
      <c r="AY480" s="187" t="s">
        <v>138</v>
      </c>
    </row>
    <row r="481" spans="2:65" s="14" customFormat="1">
      <c r="B481" s="193"/>
      <c r="D481" s="177" t="s">
        <v>150</v>
      </c>
      <c r="E481" s="194" t="s">
        <v>22</v>
      </c>
      <c r="F481" s="195" t="s">
        <v>161</v>
      </c>
      <c r="H481" s="196">
        <v>40</v>
      </c>
      <c r="I481" s="197"/>
      <c r="L481" s="193"/>
      <c r="M481" s="198"/>
      <c r="T481" s="199"/>
      <c r="AT481" s="194" t="s">
        <v>150</v>
      </c>
      <c r="AU481" s="194" t="s">
        <v>89</v>
      </c>
      <c r="AV481" s="14" t="s">
        <v>162</v>
      </c>
      <c r="AW481" s="14" t="s">
        <v>42</v>
      </c>
      <c r="AX481" s="14" t="s">
        <v>79</v>
      </c>
      <c r="AY481" s="194" t="s">
        <v>138</v>
      </c>
    </row>
    <row r="482" spans="2:65" s="15" customFormat="1">
      <c r="B482" s="200"/>
      <c r="D482" s="177" t="s">
        <v>150</v>
      </c>
      <c r="E482" s="201" t="s">
        <v>22</v>
      </c>
      <c r="F482" s="202" t="s">
        <v>163</v>
      </c>
      <c r="H482" s="203">
        <v>40</v>
      </c>
      <c r="I482" s="204"/>
      <c r="L482" s="200"/>
      <c r="M482" s="205"/>
      <c r="T482" s="206"/>
      <c r="AT482" s="201" t="s">
        <v>150</v>
      </c>
      <c r="AU482" s="201" t="s">
        <v>89</v>
      </c>
      <c r="AV482" s="15" t="s">
        <v>164</v>
      </c>
      <c r="AW482" s="15" t="s">
        <v>42</v>
      </c>
      <c r="AX482" s="15" t="s">
        <v>24</v>
      </c>
      <c r="AY482" s="201" t="s">
        <v>138</v>
      </c>
    </row>
    <row r="483" spans="2:65" s="1" customFormat="1" ht="38.25" customHeight="1">
      <c r="B483" s="40"/>
      <c r="C483" s="165" t="s">
        <v>959</v>
      </c>
      <c r="D483" s="165" t="s">
        <v>141</v>
      </c>
      <c r="E483" s="166" t="s">
        <v>960</v>
      </c>
      <c r="F483" s="167" t="s">
        <v>961</v>
      </c>
      <c r="G483" s="168" t="s">
        <v>195</v>
      </c>
      <c r="H483" s="169">
        <v>16</v>
      </c>
      <c r="I483" s="170">
        <v>80</v>
      </c>
      <c r="J483" s="171">
        <f>ROUND(I483*H483,2)</f>
        <v>1280</v>
      </c>
      <c r="K483" s="167" t="s">
        <v>145</v>
      </c>
      <c r="L483" s="40"/>
      <c r="M483" s="172" t="s">
        <v>22</v>
      </c>
      <c r="N483" s="173" t="s">
        <v>51</v>
      </c>
      <c r="P483" s="174">
        <f>O483*H483</f>
        <v>0</v>
      </c>
      <c r="Q483" s="174">
        <v>0</v>
      </c>
      <c r="R483" s="174">
        <f>Q483*H483</f>
        <v>0</v>
      </c>
      <c r="S483" s="174">
        <v>0</v>
      </c>
      <c r="T483" s="175">
        <f>S483*H483</f>
        <v>0</v>
      </c>
      <c r="AR483" s="24" t="s">
        <v>146</v>
      </c>
      <c r="AT483" s="24" t="s">
        <v>141</v>
      </c>
      <c r="AU483" s="24" t="s">
        <v>89</v>
      </c>
      <c r="AY483" s="24" t="s">
        <v>138</v>
      </c>
      <c r="BE483" s="176">
        <f>IF(N483="základní",J483,0)</f>
        <v>0</v>
      </c>
      <c r="BF483" s="176">
        <f>IF(N483="snížená",J483,0)</f>
        <v>1280</v>
      </c>
      <c r="BG483" s="176">
        <f>IF(N483="zákl. přenesená",J483,0)</f>
        <v>0</v>
      </c>
      <c r="BH483" s="176">
        <f>IF(N483="sníž. přenesená",J483,0)</f>
        <v>0</v>
      </c>
      <c r="BI483" s="176">
        <f>IF(N483="nulová",J483,0)</f>
        <v>0</v>
      </c>
      <c r="BJ483" s="24" t="s">
        <v>89</v>
      </c>
      <c r="BK483" s="176">
        <f>ROUND(I483*H483,2)</f>
        <v>1280</v>
      </c>
      <c r="BL483" s="24" t="s">
        <v>146</v>
      </c>
      <c r="BM483" s="24" t="s">
        <v>962</v>
      </c>
    </row>
    <row r="484" spans="2:65" s="12" customFormat="1">
      <c r="B484" s="180"/>
      <c r="D484" s="177" t="s">
        <v>150</v>
      </c>
      <c r="E484" s="181" t="s">
        <v>22</v>
      </c>
      <c r="F484" s="182" t="s">
        <v>151</v>
      </c>
      <c r="H484" s="181" t="s">
        <v>22</v>
      </c>
      <c r="I484" s="183"/>
      <c r="L484" s="180"/>
      <c r="M484" s="184"/>
      <c r="T484" s="185"/>
      <c r="AT484" s="181" t="s">
        <v>150</v>
      </c>
      <c r="AU484" s="181" t="s">
        <v>89</v>
      </c>
      <c r="AV484" s="12" t="s">
        <v>24</v>
      </c>
      <c r="AW484" s="12" t="s">
        <v>42</v>
      </c>
      <c r="AX484" s="12" t="s">
        <v>79</v>
      </c>
      <c r="AY484" s="181" t="s">
        <v>138</v>
      </c>
    </row>
    <row r="485" spans="2:65" s="13" customFormat="1">
      <c r="B485" s="186"/>
      <c r="D485" s="177" t="s">
        <v>150</v>
      </c>
      <c r="E485" s="187" t="s">
        <v>22</v>
      </c>
      <c r="F485" s="188" t="s">
        <v>963</v>
      </c>
      <c r="H485" s="189">
        <v>16</v>
      </c>
      <c r="I485" s="190"/>
      <c r="L485" s="186"/>
      <c r="M485" s="191"/>
      <c r="T485" s="192"/>
      <c r="AT485" s="187" t="s">
        <v>150</v>
      </c>
      <c r="AU485" s="187" t="s">
        <v>89</v>
      </c>
      <c r="AV485" s="13" t="s">
        <v>89</v>
      </c>
      <c r="AW485" s="13" t="s">
        <v>42</v>
      </c>
      <c r="AX485" s="13" t="s">
        <v>79</v>
      </c>
      <c r="AY485" s="187" t="s">
        <v>138</v>
      </c>
    </row>
    <row r="486" spans="2:65" s="14" customFormat="1">
      <c r="B486" s="193"/>
      <c r="D486" s="177" t="s">
        <v>150</v>
      </c>
      <c r="E486" s="194" t="s">
        <v>22</v>
      </c>
      <c r="F486" s="195" t="s">
        <v>161</v>
      </c>
      <c r="H486" s="196">
        <v>16</v>
      </c>
      <c r="I486" s="197"/>
      <c r="L486" s="193"/>
      <c r="M486" s="198"/>
      <c r="T486" s="199"/>
      <c r="AT486" s="194" t="s">
        <v>150</v>
      </c>
      <c r="AU486" s="194" t="s">
        <v>89</v>
      </c>
      <c r="AV486" s="14" t="s">
        <v>162</v>
      </c>
      <c r="AW486" s="14" t="s">
        <v>42</v>
      </c>
      <c r="AX486" s="14" t="s">
        <v>79</v>
      </c>
      <c r="AY486" s="194" t="s">
        <v>138</v>
      </c>
    </row>
    <row r="487" spans="2:65" s="15" customFormat="1">
      <c r="B487" s="200"/>
      <c r="D487" s="177" t="s">
        <v>150</v>
      </c>
      <c r="E487" s="201" t="s">
        <v>22</v>
      </c>
      <c r="F487" s="202" t="s">
        <v>163</v>
      </c>
      <c r="H487" s="203">
        <v>16</v>
      </c>
      <c r="I487" s="204"/>
      <c r="L487" s="200"/>
      <c r="M487" s="205"/>
      <c r="T487" s="206"/>
      <c r="AT487" s="201" t="s">
        <v>150</v>
      </c>
      <c r="AU487" s="201" t="s">
        <v>89</v>
      </c>
      <c r="AV487" s="15" t="s">
        <v>164</v>
      </c>
      <c r="AW487" s="15" t="s">
        <v>42</v>
      </c>
      <c r="AX487" s="15" t="s">
        <v>24</v>
      </c>
      <c r="AY487" s="201" t="s">
        <v>138</v>
      </c>
    </row>
    <row r="488" spans="2:65" s="1" customFormat="1" ht="25.5" customHeight="1">
      <c r="B488" s="40"/>
      <c r="C488" s="165" t="s">
        <v>964</v>
      </c>
      <c r="D488" s="165" t="s">
        <v>141</v>
      </c>
      <c r="E488" s="166" t="s">
        <v>965</v>
      </c>
      <c r="F488" s="167" t="s">
        <v>966</v>
      </c>
      <c r="G488" s="168" t="s">
        <v>181</v>
      </c>
      <c r="H488" s="218">
        <v>461</v>
      </c>
      <c r="I488" s="170">
        <v>5</v>
      </c>
      <c r="J488" s="171">
        <f>ROUND(I488*H488,2)</f>
        <v>2305</v>
      </c>
      <c r="K488" s="167" t="s">
        <v>145</v>
      </c>
      <c r="L488" s="40"/>
      <c r="M488" s="172" t="s">
        <v>22</v>
      </c>
      <c r="N488" s="173" t="s">
        <v>51</v>
      </c>
      <c r="P488" s="174">
        <f>O488*H488</f>
        <v>0</v>
      </c>
      <c r="Q488" s="174">
        <v>0</v>
      </c>
      <c r="R488" s="174">
        <f>Q488*H488</f>
        <v>0</v>
      </c>
      <c r="S488" s="174">
        <v>0</v>
      </c>
      <c r="T488" s="175">
        <f>S488*H488</f>
        <v>0</v>
      </c>
      <c r="AR488" s="24" t="s">
        <v>146</v>
      </c>
      <c r="AT488" s="24" t="s">
        <v>141</v>
      </c>
      <c r="AU488" s="24" t="s">
        <v>89</v>
      </c>
      <c r="AY488" s="24" t="s">
        <v>138</v>
      </c>
      <c r="BE488" s="176">
        <f>IF(N488="základní",J488,0)</f>
        <v>0</v>
      </c>
      <c r="BF488" s="176">
        <f>IF(N488="snížená",J488,0)</f>
        <v>2305</v>
      </c>
      <c r="BG488" s="176">
        <f>IF(N488="zákl. přenesená",J488,0)</f>
        <v>0</v>
      </c>
      <c r="BH488" s="176">
        <f>IF(N488="sníž. přenesená",J488,0)</f>
        <v>0</v>
      </c>
      <c r="BI488" s="176">
        <f>IF(N488="nulová",J488,0)</f>
        <v>0</v>
      </c>
      <c r="BJ488" s="24" t="s">
        <v>89</v>
      </c>
      <c r="BK488" s="176">
        <f>ROUND(I488*H488,2)</f>
        <v>2305</v>
      </c>
      <c r="BL488" s="24" t="s">
        <v>146</v>
      </c>
      <c r="BM488" s="24" t="s">
        <v>967</v>
      </c>
    </row>
    <row r="489" spans="2:65" s="1" customFormat="1" ht="85.5">
      <c r="B489" s="40"/>
      <c r="D489" s="177" t="s">
        <v>148</v>
      </c>
      <c r="F489" s="178" t="s">
        <v>445</v>
      </c>
      <c r="I489" s="106"/>
      <c r="L489" s="40"/>
      <c r="M489" s="179"/>
      <c r="T489" s="65"/>
      <c r="AT489" s="24" t="s">
        <v>148</v>
      </c>
      <c r="AU489" s="24" t="s">
        <v>89</v>
      </c>
    </row>
    <row r="490" spans="2:65" s="11" customFormat="1" ht="29.9" customHeight="1">
      <c r="B490" s="153"/>
      <c r="D490" s="154" t="s">
        <v>78</v>
      </c>
      <c r="E490" s="163" t="s">
        <v>968</v>
      </c>
      <c r="F490" s="163" t="s">
        <v>969</v>
      </c>
      <c r="I490" s="156"/>
      <c r="J490" s="164">
        <f>BK490</f>
        <v>254904</v>
      </c>
      <c r="L490" s="153"/>
      <c r="M490" s="158"/>
      <c r="P490" s="159">
        <f>SUM(P491:P547)</f>
        <v>0</v>
      </c>
      <c r="R490" s="159">
        <f>SUM(R491:R547)</f>
        <v>0</v>
      </c>
      <c r="T490" s="160">
        <f>SUM(T491:T547)</f>
        <v>0</v>
      </c>
      <c r="AR490" s="154" t="s">
        <v>89</v>
      </c>
      <c r="AT490" s="161" t="s">
        <v>78</v>
      </c>
      <c r="AU490" s="161" t="s">
        <v>24</v>
      </c>
      <c r="AY490" s="154" t="s">
        <v>138</v>
      </c>
      <c r="BK490" s="162">
        <f>SUM(BK491:BK547)</f>
        <v>254904</v>
      </c>
    </row>
    <row r="491" spans="2:65" s="1" customFormat="1" ht="25.5" customHeight="1">
      <c r="B491" s="40"/>
      <c r="C491" s="165" t="s">
        <v>970</v>
      </c>
      <c r="D491" s="165" t="s">
        <v>141</v>
      </c>
      <c r="E491" s="166" t="s">
        <v>971</v>
      </c>
      <c r="F491" s="167" t="s">
        <v>972</v>
      </c>
      <c r="G491" s="168" t="s">
        <v>195</v>
      </c>
      <c r="H491" s="169">
        <v>4</v>
      </c>
      <c r="I491" s="170">
        <v>10800</v>
      </c>
      <c r="J491" s="171">
        <f>ROUND(I491*H491,2)</f>
        <v>43200</v>
      </c>
      <c r="K491" s="167" t="s">
        <v>22</v>
      </c>
      <c r="L491" s="40"/>
      <c r="M491" s="172" t="s">
        <v>22</v>
      </c>
      <c r="N491" s="173" t="s">
        <v>51</v>
      </c>
      <c r="P491" s="174">
        <f>O491*H491</f>
        <v>0</v>
      </c>
      <c r="Q491" s="174">
        <v>0</v>
      </c>
      <c r="R491" s="174">
        <f>Q491*H491</f>
        <v>0</v>
      </c>
      <c r="S491" s="174">
        <v>0</v>
      </c>
      <c r="T491" s="175">
        <f>S491*H491</f>
        <v>0</v>
      </c>
      <c r="AR491" s="24" t="s">
        <v>146</v>
      </c>
      <c r="AT491" s="24" t="s">
        <v>141</v>
      </c>
      <c r="AU491" s="24" t="s">
        <v>89</v>
      </c>
      <c r="AY491" s="24" t="s">
        <v>138</v>
      </c>
      <c r="BE491" s="176">
        <f>IF(N491="základní",J491,0)</f>
        <v>0</v>
      </c>
      <c r="BF491" s="176">
        <f>IF(N491="snížená",J491,0)</f>
        <v>43200</v>
      </c>
      <c r="BG491" s="176">
        <f>IF(N491="zákl. přenesená",J491,0)</f>
        <v>0</v>
      </c>
      <c r="BH491" s="176">
        <f>IF(N491="sníž. přenesená",J491,0)</f>
        <v>0</v>
      </c>
      <c r="BI491" s="176">
        <f>IF(N491="nulová",J491,0)</f>
        <v>0</v>
      </c>
      <c r="BJ491" s="24" t="s">
        <v>89</v>
      </c>
      <c r="BK491" s="176">
        <f>ROUND(I491*H491,2)</f>
        <v>43200</v>
      </c>
      <c r="BL491" s="24" t="s">
        <v>146</v>
      </c>
      <c r="BM491" s="24" t="s">
        <v>973</v>
      </c>
    </row>
    <row r="492" spans="2:65" s="1" customFormat="1" ht="28.5">
      <c r="B492" s="40"/>
      <c r="D492" s="177" t="s">
        <v>170</v>
      </c>
      <c r="F492" s="178" t="s">
        <v>974</v>
      </c>
      <c r="I492" s="106"/>
      <c r="L492" s="40"/>
      <c r="M492" s="179"/>
      <c r="T492" s="65"/>
      <c r="AT492" s="24" t="s">
        <v>170</v>
      </c>
      <c r="AU492" s="24" t="s">
        <v>89</v>
      </c>
    </row>
    <row r="493" spans="2:65" s="12" customFormat="1">
      <c r="B493" s="180"/>
      <c r="D493" s="177" t="s">
        <v>150</v>
      </c>
      <c r="E493" s="181" t="s">
        <v>22</v>
      </c>
      <c r="F493" s="182" t="s">
        <v>641</v>
      </c>
      <c r="H493" s="181" t="s">
        <v>22</v>
      </c>
      <c r="I493" s="183"/>
      <c r="L493" s="180"/>
      <c r="M493" s="184"/>
      <c r="T493" s="185"/>
      <c r="AT493" s="181" t="s">
        <v>150</v>
      </c>
      <c r="AU493" s="181" t="s">
        <v>89</v>
      </c>
      <c r="AV493" s="12" t="s">
        <v>24</v>
      </c>
      <c r="AW493" s="12" t="s">
        <v>42</v>
      </c>
      <c r="AX493" s="12" t="s">
        <v>79</v>
      </c>
      <c r="AY493" s="181" t="s">
        <v>138</v>
      </c>
    </row>
    <row r="494" spans="2:65" s="13" customFormat="1">
      <c r="B494" s="186"/>
      <c r="D494" s="177" t="s">
        <v>150</v>
      </c>
      <c r="E494" s="187" t="s">
        <v>22</v>
      </c>
      <c r="F494" s="188" t="s">
        <v>975</v>
      </c>
      <c r="H494" s="189">
        <v>4</v>
      </c>
      <c r="I494" s="190"/>
      <c r="L494" s="186"/>
      <c r="M494" s="191"/>
      <c r="T494" s="192"/>
      <c r="AT494" s="187" t="s">
        <v>150</v>
      </c>
      <c r="AU494" s="187" t="s">
        <v>89</v>
      </c>
      <c r="AV494" s="13" t="s">
        <v>89</v>
      </c>
      <c r="AW494" s="13" t="s">
        <v>42</v>
      </c>
      <c r="AX494" s="13" t="s">
        <v>79</v>
      </c>
      <c r="AY494" s="187" t="s">
        <v>138</v>
      </c>
    </row>
    <row r="495" spans="2:65" s="14" customFormat="1">
      <c r="B495" s="193"/>
      <c r="D495" s="177" t="s">
        <v>150</v>
      </c>
      <c r="E495" s="194" t="s">
        <v>22</v>
      </c>
      <c r="F495" s="195" t="s">
        <v>161</v>
      </c>
      <c r="H495" s="196">
        <v>4</v>
      </c>
      <c r="I495" s="197"/>
      <c r="L495" s="193"/>
      <c r="M495" s="198"/>
      <c r="T495" s="199"/>
      <c r="AT495" s="194" t="s">
        <v>150</v>
      </c>
      <c r="AU495" s="194" t="s">
        <v>89</v>
      </c>
      <c r="AV495" s="14" t="s">
        <v>162</v>
      </c>
      <c r="AW495" s="14" t="s">
        <v>42</v>
      </c>
      <c r="AX495" s="14" t="s">
        <v>79</v>
      </c>
      <c r="AY495" s="194" t="s">
        <v>138</v>
      </c>
    </row>
    <row r="496" spans="2:65" s="15" customFormat="1">
      <c r="B496" s="200"/>
      <c r="D496" s="177" t="s">
        <v>150</v>
      </c>
      <c r="E496" s="201" t="s">
        <v>22</v>
      </c>
      <c r="F496" s="202" t="s">
        <v>163</v>
      </c>
      <c r="H496" s="203">
        <v>4</v>
      </c>
      <c r="I496" s="204"/>
      <c r="L496" s="200"/>
      <c r="M496" s="205"/>
      <c r="T496" s="206"/>
      <c r="AT496" s="201" t="s">
        <v>150</v>
      </c>
      <c r="AU496" s="201" t="s">
        <v>89</v>
      </c>
      <c r="AV496" s="15" t="s">
        <v>164</v>
      </c>
      <c r="AW496" s="15" t="s">
        <v>42</v>
      </c>
      <c r="AX496" s="15" t="s">
        <v>24</v>
      </c>
      <c r="AY496" s="201" t="s">
        <v>138</v>
      </c>
    </row>
    <row r="497" spans="2:65" s="1" customFormat="1" ht="25.5" customHeight="1">
      <c r="B497" s="40"/>
      <c r="C497" s="165" t="s">
        <v>976</v>
      </c>
      <c r="D497" s="165" t="s">
        <v>141</v>
      </c>
      <c r="E497" s="166" t="s">
        <v>977</v>
      </c>
      <c r="F497" s="167" t="s">
        <v>978</v>
      </c>
      <c r="G497" s="168" t="s">
        <v>195</v>
      </c>
      <c r="H497" s="169">
        <v>4</v>
      </c>
      <c r="I497" s="170">
        <v>10800</v>
      </c>
      <c r="J497" s="171">
        <f>ROUND(I497*H497,2)</f>
        <v>43200</v>
      </c>
      <c r="K497" s="167" t="s">
        <v>22</v>
      </c>
      <c r="L497" s="40"/>
      <c r="M497" s="172" t="s">
        <v>22</v>
      </c>
      <c r="N497" s="173" t="s">
        <v>51</v>
      </c>
      <c r="P497" s="174">
        <f>O497*H497</f>
        <v>0</v>
      </c>
      <c r="Q497" s="174">
        <v>0</v>
      </c>
      <c r="R497" s="174">
        <f>Q497*H497</f>
        <v>0</v>
      </c>
      <c r="S497" s="174">
        <v>0</v>
      </c>
      <c r="T497" s="175">
        <f>S497*H497</f>
        <v>0</v>
      </c>
      <c r="AR497" s="24" t="s">
        <v>146</v>
      </c>
      <c r="AT497" s="24" t="s">
        <v>141</v>
      </c>
      <c r="AU497" s="24" t="s">
        <v>89</v>
      </c>
      <c r="AY497" s="24" t="s">
        <v>138</v>
      </c>
      <c r="BE497" s="176">
        <f>IF(N497="základní",J497,0)</f>
        <v>0</v>
      </c>
      <c r="BF497" s="176">
        <f>IF(N497="snížená",J497,0)</f>
        <v>43200</v>
      </c>
      <c r="BG497" s="176">
        <f>IF(N497="zákl. přenesená",J497,0)</f>
        <v>0</v>
      </c>
      <c r="BH497" s="176">
        <f>IF(N497="sníž. přenesená",J497,0)</f>
        <v>0</v>
      </c>
      <c r="BI497" s="176">
        <f>IF(N497="nulová",J497,0)</f>
        <v>0</v>
      </c>
      <c r="BJ497" s="24" t="s">
        <v>89</v>
      </c>
      <c r="BK497" s="176">
        <f>ROUND(I497*H497,2)</f>
        <v>43200</v>
      </c>
      <c r="BL497" s="24" t="s">
        <v>146</v>
      </c>
      <c r="BM497" s="24" t="s">
        <v>979</v>
      </c>
    </row>
    <row r="498" spans="2:65" s="1" customFormat="1" ht="28.5">
      <c r="B498" s="40"/>
      <c r="D498" s="177" t="s">
        <v>170</v>
      </c>
      <c r="F498" s="178" t="s">
        <v>974</v>
      </c>
      <c r="I498" s="106"/>
      <c r="L498" s="40"/>
      <c r="M498" s="179"/>
      <c r="T498" s="65"/>
      <c r="AT498" s="24" t="s">
        <v>170</v>
      </c>
      <c r="AU498" s="24" t="s">
        <v>89</v>
      </c>
    </row>
    <row r="499" spans="2:65" s="12" customFormat="1">
      <c r="B499" s="180"/>
      <c r="D499" s="177" t="s">
        <v>150</v>
      </c>
      <c r="E499" s="181" t="s">
        <v>22</v>
      </c>
      <c r="F499" s="182" t="s">
        <v>641</v>
      </c>
      <c r="H499" s="181" t="s">
        <v>22</v>
      </c>
      <c r="I499" s="183"/>
      <c r="L499" s="180"/>
      <c r="M499" s="184"/>
      <c r="T499" s="185"/>
      <c r="AT499" s="181" t="s">
        <v>150</v>
      </c>
      <c r="AU499" s="181" t="s">
        <v>89</v>
      </c>
      <c r="AV499" s="12" t="s">
        <v>24</v>
      </c>
      <c r="AW499" s="12" t="s">
        <v>42</v>
      </c>
      <c r="AX499" s="12" t="s">
        <v>79</v>
      </c>
      <c r="AY499" s="181" t="s">
        <v>138</v>
      </c>
    </row>
    <row r="500" spans="2:65" s="13" customFormat="1">
      <c r="B500" s="186"/>
      <c r="D500" s="177" t="s">
        <v>150</v>
      </c>
      <c r="E500" s="187" t="s">
        <v>22</v>
      </c>
      <c r="F500" s="188" t="s">
        <v>980</v>
      </c>
      <c r="H500" s="189">
        <v>4</v>
      </c>
      <c r="I500" s="190"/>
      <c r="L500" s="186"/>
      <c r="M500" s="191"/>
      <c r="T500" s="192"/>
      <c r="AT500" s="187" t="s">
        <v>150</v>
      </c>
      <c r="AU500" s="187" t="s">
        <v>89</v>
      </c>
      <c r="AV500" s="13" t="s">
        <v>89</v>
      </c>
      <c r="AW500" s="13" t="s">
        <v>42</v>
      </c>
      <c r="AX500" s="13" t="s">
        <v>79</v>
      </c>
      <c r="AY500" s="187" t="s">
        <v>138</v>
      </c>
    </row>
    <row r="501" spans="2:65" s="14" customFormat="1">
      <c r="B501" s="193"/>
      <c r="D501" s="177" t="s">
        <v>150</v>
      </c>
      <c r="E501" s="194" t="s">
        <v>22</v>
      </c>
      <c r="F501" s="195" t="s">
        <v>161</v>
      </c>
      <c r="H501" s="196">
        <v>4</v>
      </c>
      <c r="I501" s="197"/>
      <c r="L501" s="193"/>
      <c r="M501" s="198"/>
      <c r="T501" s="199"/>
      <c r="AT501" s="194" t="s">
        <v>150</v>
      </c>
      <c r="AU501" s="194" t="s">
        <v>89</v>
      </c>
      <c r="AV501" s="14" t="s">
        <v>162</v>
      </c>
      <c r="AW501" s="14" t="s">
        <v>42</v>
      </c>
      <c r="AX501" s="14" t="s">
        <v>79</v>
      </c>
      <c r="AY501" s="194" t="s">
        <v>138</v>
      </c>
    </row>
    <row r="502" spans="2:65" s="15" customFormat="1">
      <c r="B502" s="200"/>
      <c r="D502" s="177" t="s">
        <v>150</v>
      </c>
      <c r="E502" s="201" t="s">
        <v>22</v>
      </c>
      <c r="F502" s="202" t="s">
        <v>163</v>
      </c>
      <c r="H502" s="203">
        <v>4</v>
      </c>
      <c r="I502" s="204"/>
      <c r="L502" s="200"/>
      <c r="M502" s="205"/>
      <c r="T502" s="206"/>
      <c r="AT502" s="201" t="s">
        <v>150</v>
      </c>
      <c r="AU502" s="201" t="s">
        <v>89</v>
      </c>
      <c r="AV502" s="15" t="s">
        <v>164</v>
      </c>
      <c r="AW502" s="15" t="s">
        <v>42</v>
      </c>
      <c r="AX502" s="15" t="s">
        <v>24</v>
      </c>
      <c r="AY502" s="201" t="s">
        <v>138</v>
      </c>
    </row>
    <row r="503" spans="2:65" s="1" customFormat="1" ht="16.5" customHeight="1">
      <c r="B503" s="40"/>
      <c r="C503" s="165" t="s">
        <v>981</v>
      </c>
      <c r="D503" s="165" t="s">
        <v>141</v>
      </c>
      <c r="E503" s="166" t="s">
        <v>982</v>
      </c>
      <c r="F503" s="167" t="s">
        <v>983</v>
      </c>
      <c r="G503" s="168" t="s">
        <v>195</v>
      </c>
      <c r="H503" s="169">
        <v>3</v>
      </c>
      <c r="I503" s="170">
        <v>7500</v>
      </c>
      <c r="J503" s="171">
        <f>ROUND(I503*H503,2)</f>
        <v>22500</v>
      </c>
      <c r="K503" s="167" t="s">
        <v>22</v>
      </c>
      <c r="L503" s="40"/>
      <c r="M503" s="172" t="s">
        <v>22</v>
      </c>
      <c r="N503" s="173" t="s">
        <v>51</v>
      </c>
      <c r="P503" s="174">
        <f>O503*H503</f>
        <v>0</v>
      </c>
      <c r="Q503" s="174">
        <v>0</v>
      </c>
      <c r="R503" s="174">
        <f>Q503*H503</f>
        <v>0</v>
      </c>
      <c r="S503" s="174">
        <v>0</v>
      </c>
      <c r="T503" s="175">
        <f>S503*H503</f>
        <v>0</v>
      </c>
      <c r="AR503" s="24" t="s">
        <v>146</v>
      </c>
      <c r="AT503" s="24" t="s">
        <v>141</v>
      </c>
      <c r="AU503" s="24" t="s">
        <v>89</v>
      </c>
      <c r="AY503" s="24" t="s">
        <v>138</v>
      </c>
      <c r="BE503" s="176">
        <f>IF(N503="základní",J503,0)</f>
        <v>0</v>
      </c>
      <c r="BF503" s="176">
        <f>IF(N503="snížená",J503,0)</f>
        <v>22500</v>
      </c>
      <c r="BG503" s="176">
        <f>IF(N503="zákl. přenesená",J503,0)</f>
        <v>0</v>
      </c>
      <c r="BH503" s="176">
        <f>IF(N503="sníž. přenesená",J503,0)</f>
        <v>0</v>
      </c>
      <c r="BI503" s="176">
        <f>IF(N503="nulová",J503,0)</f>
        <v>0</v>
      </c>
      <c r="BJ503" s="24" t="s">
        <v>89</v>
      </c>
      <c r="BK503" s="176">
        <f>ROUND(I503*H503,2)</f>
        <v>22500</v>
      </c>
      <c r="BL503" s="24" t="s">
        <v>146</v>
      </c>
      <c r="BM503" s="24" t="s">
        <v>984</v>
      </c>
    </row>
    <row r="504" spans="2:65" s="1" customFormat="1" ht="28.5">
      <c r="B504" s="40"/>
      <c r="D504" s="177" t="s">
        <v>170</v>
      </c>
      <c r="F504" s="178" t="s">
        <v>974</v>
      </c>
      <c r="I504" s="106"/>
      <c r="L504" s="40"/>
      <c r="M504" s="179"/>
      <c r="T504" s="65"/>
      <c r="AT504" s="24" t="s">
        <v>170</v>
      </c>
      <c r="AU504" s="24" t="s">
        <v>89</v>
      </c>
    </row>
    <row r="505" spans="2:65" s="12" customFormat="1">
      <c r="B505" s="180"/>
      <c r="D505" s="177" t="s">
        <v>150</v>
      </c>
      <c r="E505" s="181" t="s">
        <v>22</v>
      </c>
      <c r="F505" s="182" t="s">
        <v>641</v>
      </c>
      <c r="H505" s="181" t="s">
        <v>22</v>
      </c>
      <c r="I505" s="183"/>
      <c r="L505" s="180"/>
      <c r="M505" s="184"/>
      <c r="T505" s="185"/>
      <c r="AT505" s="181" t="s">
        <v>150</v>
      </c>
      <c r="AU505" s="181" t="s">
        <v>89</v>
      </c>
      <c r="AV505" s="12" t="s">
        <v>24</v>
      </c>
      <c r="AW505" s="12" t="s">
        <v>42</v>
      </c>
      <c r="AX505" s="12" t="s">
        <v>79</v>
      </c>
      <c r="AY505" s="181" t="s">
        <v>138</v>
      </c>
    </row>
    <row r="506" spans="2:65" s="13" customFormat="1">
      <c r="B506" s="186"/>
      <c r="D506" s="177" t="s">
        <v>150</v>
      </c>
      <c r="E506" s="187" t="s">
        <v>22</v>
      </c>
      <c r="F506" s="188" t="s">
        <v>985</v>
      </c>
      <c r="H506" s="189">
        <v>3</v>
      </c>
      <c r="I506" s="190"/>
      <c r="L506" s="186"/>
      <c r="M506" s="191"/>
      <c r="T506" s="192"/>
      <c r="AT506" s="187" t="s">
        <v>150</v>
      </c>
      <c r="AU506" s="187" t="s">
        <v>89</v>
      </c>
      <c r="AV506" s="13" t="s">
        <v>89</v>
      </c>
      <c r="AW506" s="13" t="s">
        <v>42</v>
      </c>
      <c r="AX506" s="13" t="s">
        <v>79</v>
      </c>
      <c r="AY506" s="187" t="s">
        <v>138</v>
      </c>
    </row>
    <row r="507" spans="2:65" s="14" customFormat="1">
      <c r="B507" s="193"/>
      <c r="D507" s="177" t="s">
        <v>150</v>
      </c>
      <c r="E507" s="194" t="s">
        <v>22</v>
      </c>
      <c r="F507" s="195" t="s">
        <v>161</v>
      </c>
      <c r="H507" s="196">
        <v>3</v>
      </c>
      <c r="I507" s="197"/>
      <c r="L507" s="193"/>
      <c r="M507" s="198"/>
      <c r="T507" s="199"/>
      <c r="AT507" s="194" t="s">
        <v>150</v>
      </c>
      <c r="AU507" s="194" t="s">
        <v>89</v>
      </c>
      <c r="AV507" s="14" t="s">
        <v>162</v>
      </c>
      <c r="AW507" s="14" t="s">
        <v>42</v>
      </c>
      <c r="AX507" s="14" t="s">
        <v>79</v>
      </c>
      <c r="AY507" s="194" t="s">
        <v>138</v>
      </c>
    </row>
    <row r="508" spans="2:65" s="15" customFormat="1">
      <c r="B508" s="200"/>
      <c r="D508" s="177" t="s">
        <v>150</v>
      </c>
      <c r="E508" s="201" t="s">
        <v>22</v>
      </c>
      <c r="F508" s="202" t="s">
        <v>163</v>
      </c>
      <c r="H508" s="203">
        <v>3</v>
      </c>
      <c r="I508" s="204"/>
      <c r="L508" s="200"/>
      <c r="M508" s="205"/>
      <c r="T508" s="206"/>
      <c r="AT508" s="201" t="s">
        <v>150</v>
      </c>
      <c r="AU508" s="201" t="s">
        <v>89</v>
      </c>
      <c r="AV508" s="15" t="s">
        <v>164</v>
      </c>
      <c r="AW508" s="15" t="s">
        <v>42</v>
      </c>
      <c r="AX508" s="15" t="s">
        <v>24</v>
      </c>
      <c r="AY508" s="201" t="s">
        <v>138</v>
      </c>
    </row>
    <row r="509" spans="2:65" s="1" customFormat="1" ht="16.5" customHeight="1">
      <c r="B509" s="40"/>
      <c r="C509" s="165" t="s">
        <v>986</v>
      </c>
      <c r="D509" s="165" t="s">
        <v>141</v>
      </c>
      <c r="E509" s="166" t="s">
        <v>987</v>
      </c>
      <c r="F509" s="167" t="s">
        <v>988</v>
      </c>
      <c r="G509" s="168" t="s">
        <v>195</v>
      </c>
      <c r="H509" s="169">
        <v>4</v>
      </c>
      <c r="I509" s="170">
        <v>5100</v>
      </c>
      <c r="J509" s="171">
        <f>ROUND(I509*H509,2)</f>
        <v>20400</v>
      </c>
      <c r="K509" s="167" t="s">
        <v>22</v>
      </c>
      <c r="L509" s="40"/>
      <c r="M509" s="172" t="s">
        <v>22</v>
      </c>
      <c r="N509" s="173" t="s">
        <v>51</v>
      </c>
      <c r="P509" s="174">
        <f>O509*H509</f>
        <v>0</v>
      </c>
      <c r="Q509" s="174">
        <v>0</v>
      </c>
      <c r="R509" s="174">
        <f>Q509*H509</f>
        <v>0</v>
      </c>
      <c r="S509" s="174">
        <v>0</v>
      </c>
      <c r="T509" s="175">
        <f>S509*H509</f>
        <v>0</v>
      </c>
      <c r="AR509" s="24" t="s">
        <v>146</v>
      </c>
      <c r="AT509" s="24" t="s">
        <v>141</v>
      </c>
      <c r="AU509" s="24" t="s">
        <v>89</v>
      </c>
      <c r="AY509" s="24" t="s">
        <v>138</v>
      </c>
      <c r="BE509" s="176">
        <f>IF(N509="základní",J509,0)</f>
        <v>0</v>
      </c>
      <c r="BF509" s="176">
        <f>IF(N509="snížená",J509,0)</f>
        <v>20400</v>
      </c>
      <c r="BG509" s="176">
        <f>IF(N509="zákl. přenesená",J509,0)</f>
        <v>0</v>
      </c>
      <c r="BH509" s="176">
        <f>IF(N509="sníž. přenesená",J509,0)</f>
        <v>0</v>
      </c>
      <c r="BI509" s="176">
        <f>IF(N509="nulová",J509,0)</f>
        <v>0</v>
      </c>
      <c r="BJ509" s="24" t="s">
        <v>89</v>
      </c>
      <c r="BK509" s="176">
        <f>ROUND(I509*H509,2)</f>
        <v>20400</v>
      </c>
      <c r="BL509" s="24" t="s">
        <v>146</v>
      </c>
      <c r="BM509" s="24" t="s">
        <v>989</v>
      </c>
    </row>
    <row r="510" spans="2:65" s="1" customFormat="1" ht="28.5">
      <c r="B510" s="40"/>
      <c r="D510" s="177" t="s">
        <v>170</v>
      </c>
      <c r="F510" s="178" t="s">
        <v>974</v>
      </c>
      <c r="I510" s="106"/>
      <c r="L510" s="40"/>
      <c r="M510" s="179"/>
      <c r="T510" s="65"/>
      <c r="AT510" s="24" t="s">
        <v>170</v>
      </c>
      <c r="AU510" s="24" t="s">
        <v>89</v>
      </c>
    </row>
    <row r="511" spans="2:65" s="12" customFormat="1">
      <c r="B511" s="180"/>
      <c r="D511" s="177" t="s">
        <v>150</v>
      </c>
      <c r="E511" s="181" t="s">
        <v>22</v>
      </c>
      <c r="F511" s="182" t="s">
        <v>990</v>
      </c>
      <c r="H511" s="181" t="s">
        <v>22</v>
      </c>
      <c r="I511" s="183"/>
      <c r="L511" s="180"/>
      <c r="M511" s="184"/>
      <c r="T511" s="185"/>
      <c r="AT511" s="181" t="s">
        <v>150</v>
      </c>
      <c r="AU511" s="181" t="s">
        <v>89</v>
      </c>
      <c r="AV511" s="12" t="s">
        <v>24</v>
      </c>
      <c r="AW511" s="12" t="s">
        <v>42</v>
      </c>
      <c r="AX511" s="12" t="s">
        <v>79</v>
      </c>
      <c r="AY511" s="181" t="s">
        <v>138</v>
      </c>
    </row>
    <row r="512" spans="2:65" s="13" customFormat="1">
      <c r="B512" s="186"/>
      <c r="D512" s="177" t="s">
        <v>150</v>
      </c>
      <c r="E512" s="187" t="s">
        <v>22</v>
      </c>
      <c r="F512" s="188" t="s">
        <v>991</v>
      </c>
      <c r="H512" s="189">
        <v>4</v>
      </c>
      <c r="I512" s="190"/>
      <c r="L512" s="186"/>
      <c r="M512" s="191"/>
      <c r="T512" s="192"/>
      <c r="AT512" s="187" t="s">
        <v>150</v>
      </c>
      <c r="AU512" s="187" t="s">
        <v>89</v>
      </c>
      <c r="AV512" s="13" t="s">
        <v>89</v>
      </c>
      <c r="AW512" s="13" t="s">
        <v>42</v>
      </c>
      <c r="AX512" s="13" t="s">
        <v>79</v>
      </c>
      <c r="AY512" s="187" t="s">
        <v>138</v>
      </c>
    </row>
    <row r="513" spans="2:65" s="14" customFormat="1">
      <c r="B513" s="193"/>
      <c r="D513" s="177" t="s">
        <v>150</v>
      </c>
      <c r="E513" s="194" t="s">
        <v>22</v>
      </c>
      <c r="F513" s="195" t="s">
        <v>161</v>
      </c>
      <c r="H513" s="196">
        <v>4</v>
      </c>
      <c r="I513" s="197"/>
      <c r="L513" s="193"/>
      <c r="M513" s="198"/>
      <c r="T513" s="199"/>
      <c r="AT513" s="194" t="s">
        <v>150</v>
      </c>
      <c r="AU513" s="194" t="s">
        <v>89</v>
      </c>
      <c r="AV513" s="14" t="s">
        <v>162</v>
      </c>
      <c r="AW513" s="14" t="s">
        <v>42</v>
      </c>
      <c r="AX513" s="14" t="s">
        <v>79</v>
      </c>
      <c r="AY513" s="194" t="s">
        <v>138</v>
      </c>
    </row>
    <row r="514" spans="2:65" s="15" customFormat="1">
      <c r="B514" s="200"/>
      <c r="D514" s="177" t="s">
        <v>150</v>
      </c>
      <c r="E514" s="201" t="s">
        <v>22</v>
      </c>
      <c r="F514" s="202" t="s">
        <v>163</v>
      </c>
      <c r="H514" s="203">
        <v>4</v>
      </c>
      <c r="I514" s="204"/>
      <c r="L514" s="200"/>
      <c r="M514" s="205"/>
      <c r="T514" s="206"/>
      <c r="AT514" s="201" t="s">
        <v>150</v>
      </c>
      <c r="AU514" s="201" t="s">
        <v>89</v>
      </c>
      <c r="AV514" s="15" t="s">
        <v>164</v>
      </c>
      <c r="AW514" s="15" t="s">
        <v>42</v>
      </c>
      <c r="AX514" s="15" t="s">
        <v>24</v>
      </c>
      <c r="AY514" s="201" t="s">
        <v>138</v>
      </c>
    </row>
    <row r="515" spans="2:65" s="1" customFormat="1" ht="16.5" customHeight="1">
      <c r="B515" s="40"/>
      <c r="C515" s="165" t="s">
        <v>992</v>
      </c>
      <c r="D515" s="165" t="s">
        <v>141</v>
      </c>
      <c r="E515" s="166" t="s">
        <v>993</v>
      </c>
      <c r="F515" s="167" t="s">
        <v>994</v>
      </c>
      <c r="G515" s="168" t="s">
        <v>195</v>
      </c>
      <c r="H515" s="169">
        <v>4</v>
      </c>
      <c r="I515" s="170">
        <v>5100</v>
      </c>
      <c r="J515" s="171">
        <f>ROUND(I515*H515,2)</f>
        <v>20400</v>
      </c>
      <c r="K515" s="167" t="s">
        <v>22</v>
      </c>
      <c r="L515" s="40"/>
      <c r="M515" s="172" t="s">
        <v>22</v>
      </c>
      <c r="N515" s="173" t="s">
        <v>51</v>
      </c>
      <c r="P515" s="174">
        <f>O515*H515</f>
        <v>0</v>
      </c>
      <c r="Q515" s="174">
        <v>0</v>
      </c>
      <c r="R515" s="174">
        <f>Q515*H515</f>
        <v>0</v>
      </c>
      <c r="S515" s="174">
        <v>0</v>
      </c>
      <c r="T515" s="175">
        <f>S515*H515</f>
        <v>0</v>
      </c>
      <c r="AR515" s="24" t="s">
        <v>146</v>
      </c>
      <c r="AT515" s="24" t="s">
        <v>141</v>
      </c>
      <c r="AU515" s="24" t="s">
        <v>89</v>
      </c>
      <c r="AY515" s="24" t="s">
        <v>138</v>
      </c>
      <c r="BE515" s="176">
        <f>IF(N515="základní",J515,0)</f>
        <v>0</v>
      </c>
      <c r="BF515" s="176">
        <f>IF(N515="snížená",J515,0)</f>
        <v>20400</v>
      </c>
      <c r="BG515" s="176">
        <f>IF(N515="zákl. přenesená",J515,0)</f>
        <v>0</v>
      </c>
      <c r="BH515" s="176">
        <f>IF(N515="sníž. přenesená",J515,0)</f>
        <v>0</v>
      </c>
      <c r="BI515" s="176">
        <f>IF(N515="nulová",J515,0)</f>
        <v>0</v>
      </c>
      <c r="BJ515" s="24" t="s">
        <v>89</v>
      </c>
      <c r="BK515" s="176">
        <f>ROUND(I515*H515,2)</f>
        <v>20400</v>
      </c>
      <c r="BL515" s="24" t="s">
        <v>146</v>
      </c>
      <c r="BM515" s="24" t="s">
        <v>995</v>
      </c>
    </row>
    <row r="516" spans="2:65" s="1" customFormat="1" ht="28.5">
      <c r="B516" s="40"/>
      <c r="D516" s="177" t="s">
        <v>170</v>
      </c>
      <c r="F516" s="178" t="s">
        <v>974</v>
      </c>
      <c r="I516" s="106"/>
      <c r="L516" s="40"/>
      <c r="M516" s="179"/>
      <c r="T516" s="65"/>
      <c r="AT516" s="24" t="s">
        <v>170</v>
      </c>
      <c r="AU516" s="24" t="s">
        <v>89</v>
      </c>
    </row>
    <row r="517" spans="2:65" s="12" customFormat="1">
      <c r="B517" s="180"/>
      <c r="D517" s="177" t="s">
        <v>150</v>
      </c>
      <c r="E517" s="181" t="s">
        <v>22</v>
      </c>
      <c r="F517" s="182" t="s">
        <v>990</v>
      </c>
      <c r="H517" s="181" t="s">
        <v>22</v>
      </c>
      <c r="I517" s="183"/>
      <c r="L517" s="180"/>
      <c r="M517" s="184"/>
      <c r="T517" s="185"/>
      <c r="AT517" s="181" t="s">
        <v>150</v>
      </c>
      <c r="AU517" s="181" t="s">
        <v>89</v>
      </c>
      <c r="AV517" s="12" t="s">
        <v>24</v>
      </c>
      <c r="AW517" s="12" t="s">
        <v>42</v>
      </c>
      <c r="AX517" s="12" t="s">
        <v>79</v>
      </c>
      <c r="AY517" s="181" t="s">
        <v>138</v>
      </c>
    </row>
    <row r="518" spans="2:65" s="13" customFormat="1">
      <c r="B518" s="186"/>
      <c r="D518" s="177" t="s">
        <v>150</v>
      </c>
      <c r="E518" s="187" t="s">
        <v>22</v>
      </c>
      <c r="F518" s="188" t="s">
        <v>991</v>
      </c>
      <c r="H518" s="189">
        <v>4</v>
      </c>
      <c r="I518" s="190"/>
      <c r="L518" s="186"/>
      <c r="M518" s="191"/>
      <c r="T518" s="192"/>
      <c r="AT518" s="187" t="s">
        <v>150</v>
      </c>
      <c r="AU518" s="187" t="s">
        <v>89</v>
      </c>
      <c r="AV518" s="13" t="s">
        <v>89</v>
      </c>
      <c r="AW518" s="13" t="s">
        <v>42</v>
      </c>
      <c r="AX518" s="13" t="s">
        <v>79</v>
      </c>
      <c r="AY518" s="187" t="s">
        <v>138</v>
      </c>
    </row>
    <row r="519" spans="2:65" s="14" customFormat="1">
      <c r="B519" s="193"/>
      <c r="D519" s="177" t="s">
        <v>150</v>
      </c>
      <c r="E519" s="194" t="s">
        <v>22</v>
      </c>
      <c r="F519" s="195" t="s">
        <v>161</v>
      </c>
      <c r="H519" s="196">
        <v>4</v>
      </c>
      <c r="I519" s="197"/>
      <c r="L519" s="193"/>
      <c r="M519" s="198"/>
      <c r="T519" s="199"/>
      <c r="AT519" s="194" t="s">
        <v>150</v>
      </c>
      <c r="AU519" s="194" t="s">
        <v>89</v>
      </c>
      <c r="AV519" s="14" t="s">
        <v>162</v>
      </c>
      <c r="AW519" s="14" t="s">
        <v>42</v>
      </c>
      <c r="AX519" s="14" t="s">
        <v>79</v>
      </c>
      <c r="AY519" s="194" t="s">
        <v>138</v>
      </c>
    </row>
    <row r="520" spans="2:65" s="15" customFormat="1">
      <c r="B520" s="200"/>
      <c r="D520" s="177" t="s">
        <v>150</v>
      </c>
      <c r="E520" s="201" t="s">
        <v>22</v>
      </c>
      <c r="F520" s="202" t="s">
        <v>163</v>
      </c>
      <c r="H520" s="203">
        <v>4</v>
      </c>
      <c r="I520" s="204"/>
      <c r="L520" s="200"/>
      <c r="M520" s="205"/>
      <c r="T520" s="206"/>
      <c r="AT520" s="201" t="s">
        <v>150</v>
      </c>
      <c r="AU520" s="201" t="s">
        <v>89</v>
      </c>
      <c r="AV520" s="15" t="s">
        <v>164</v>
      </c>
      <c r="AW520" s="15" t="s">
        <v>42</v>
      </c>
      <c r="AX520" s="15" t="s">
        <v>24</v>
      </c>
      <c r="AY520" s="201" t="s">
        <v>138</v>
      </c>
    </row>
    <row r="521" spans="2:65" s="1" customFormat="1" ht="25.5" customHeight="1">
      <c r="B521" s="40"/>
      <c r="C521" s="165" t="s">
        <v>996</v>
      </c>
      <c r="D521" s="165" t="s">
        <v>141</v>
      </c>
      <c r="E521" s="166" t="s">
        <v>997</v>
      </c>
      <c r="F521" s="167" t="s">
        <v>998</v>
      </c>
      <c r="G521" s="168" t="s">
        <v>195</v>
      </c>
      <c r="H521" s="169">
        <v>3</v>
      </c>
      <c r="I521" s="170">
        <v>9300</v>
      </c>
      <c r="J521" s="171">
        <f>ROUND(I521*H521,2)</f>
        <v>27900</v>
      </c>
      <c r="K521" s="167" t="s">
        <v>22</v>
      </c>
      <c r="L521" s="40"/>
      <c r="M521" s="172" t="s">
        <v>22</v>
      </c>
      <c r="N521" s="173" t="s">
        <v>51</v>
      </c>
      <c r="P521" s="174">
        <f>O521*H521</f>
        <v>0</v>
      </c>
      <c r="Q521" s="174">
        <v>0</v>
      </c>
      <c r="R521" s="174">
        <f>Q521*H521</f>
        <v>0</v>
      </c>
      <c r="S521" s="174">
        <v>0</v>
      </c>
      <c r="T521" s="175">
        <f>S521*H521</f>
        <v>0</v>
      </c>
      <c r="AR521" s="24" t="s">
        <v>146</v>
      </c>
      <c r="AT521" s="24" t="s">
        <v>141</v>
      </c>
      <c r="AU521" s="24" t="s">
        <v>89</v>
      </c>
      <c r="AY521" s="24" t="s">
        <v>138</v>
      </c>
      <c r="BE521" s="176">
        <f>IF(N521="základní",J521,0)</f>
        <v>0</v>
      </c>
      <c r="BF521" s="176">
        <f>IF(N521="snížená",J521,0)</f>
        <v>27900</v>
      </c>
      <c r="BG521" s="176">
        <f>IF(N521="zákl. přenesená",J521,0)</f>
        <v>0</v>
      </c>
      <c r="BH521" s="176">
        <f>IF(N521="sníž. přenesená",J521,0)</f>
        <v>0</v>
      </c>
      <c r="BI521" s="176">
        <f>IF(N521="nulová",J521,0)</f>
        <v>0</v>
      </c>
      <c r="BJ521" s="24" t="s">
        <v>89</v>
      </c>
      <c r="BK521" s="176">
        <f>ROUND(I521*H521,2)</f>
        <v>27900</v>
      </c>
      <c r="BL521" s="24" t="s">
        <v>146</v>
      </c>
      <c r="BM521" s="24" t="s">
        <v>999</v>
      </c>
    </row>
    <row r="522" spans="2:65" s="1" customFormat="1" ht="28.5">
      <c r="B522" s="40"/>
      <c r="D522" s="177" t="s">
        <v>170</v>
      </c>
      <c r="F522" s="178" t="s">
        <v>974</v>
      </c>
      <c r="I522" s="106"/>
      <c r="L522" s="40"/>
      <c r="M522" s="179"/>
      <c r="T522" s="65"/>
      <c r="AT522" s="24" t="s">
        <v>170</v>
      </c>
      <c r="AU522" s="24" t="s">
        <v>89</v>
      </c>
    </row>
    <row r="523" spans="2:65" s="12" customFormat="1">
      <c r="B523" s="180"/>
      <c r="D523" s="177" t="s">
        <v>150</v>
      </c>
      <c r="E523" s="181" t="s">
        <v>22</v>
      </c>
      <c r="F523" s="182" t="s">
        <v>641</v>
      </c>
      <c r="H523" s="181" t="s">
        <v>22</v>
      </c>
      <c r="I523" s="183"/>
      <c r="L523" s="180"/>
      <c r="M523" s="184"/>
      <c r="T523" s="185"/>
      <c r="AT523" s="181" t="s">
        <v>150</v>
      </c>
      <c r="AU523" s="181" t="s">
        <v>89</v>
      </c>
      <c r="AV523" s="12" t="s">
        <v>24</v>
      </c>
      <c r="AW523" s="12" t="s">
        <v>42</v>
      </c>
      <c r="AX523" s="12" t="s">
        <v>79</v>
      </c>
      <c r="AY523" s="181" t="s">
        <v>138</v>
      </c>
    </row>
    <row r="524" spans="2:65" s="13" customFormat="1">
      <c r="B524" s="186"/>
      <c r="D524" s="177" t="s">
        <v>150</v>
      </c>
      <c r="E524" s="187" t="s">
        <v>22</v>
      </c>
      <c r="F524" s="188" t="s">
        <v>1000</v>
      </c>
      <c r="H524" s="189">
        <v>3</v>
      </c>
      <c r="I524" s="190"/>
      <c r="L524" s="186"/>
      <c r="M524" s="191"/>
      <c r="T524" s="192"/>
      <c r="AT524" s="187" t="s">
        <v>150</v>
      </c>
      <c r="AU524" s="187" t="s">
        <v>89</v>
      </c>
      <c r="AV524" s="13" t="s">
        <v>89</v>
      </c>
      <c r="AW524" s="13" t="s">
        <v>42</v>
      </c>
      <c r="AX524" s="13" t="s">
        <v>79</v>
      </c>
      <c r="AY524" s="187" t="s">
        <v>138</v>
      </c>
    </row>
    <row r="525" spans="2:65" s="14" customFormat="1">
      <c r="B525" s="193"/>
      <c r="D525" s="177" t="s">
        <v>150</v>
      </c>
      <c r="E525" s="194" t="s">
        <v>22</v>
      </c>
      <c r="F525" s="195" t="s">
        <v>161</v>
      </c>
      <c r="H525" s="196">
        <v>3</v>
      </c>
      <c r="I525" s="197"/>
      <c r="L525" s="193"/>
      <c r="M525" s="198"/>
      <c r="T525" s="199"/>
      <c r="AT525" s="194" t="s">
        <v>150</v>
      </c>
      <c r="AU525" s="194" t="s">
        <v>89</v>
      </c>
      <c r="AV525" s="14" t="s">
        <v>162</v>
      </c>
      <c r="AW525" s="14" t="s">
        <v>42</v>
      </c>
      <c r="AX525" s="14" t="s">
        <v>79</v>
      </c>
      <c r="AY525" s="194" t="s">
        <v>138</v>
      </c>
    </row>
    <row r="526" spans="2:65" s="15" customFormat="1">
      <c r="B526" s="200"/>
      <c r="D526" s="177" t="s">
        <v>150</v>
      </c>
      <c r="E526" s="201" t="s">
        <v>22</v>
      </c>
      <c r="F526" s="202" t="s">
        <v>163</v>
      </c>
      <c r="H526" s="203">
        <v>3</v>
      </c>
      <c r="I526" s="204"/>
      <c r="L526" s="200"/>
      <c r="M526" s="205"/>
      <c r="T526" s="206"/>
      <c r="AT526" s="201" t="s">
        <v>150</v>
      </c>
      <c r="AU526" s="201" t="s">
        <v>89</v>
      </c>
      <c r="AV526" s="15" t="s">
        <v>164</v>
      </c>
      <c r="AW526" s="15" t="s">
        <v>42</v>
      </c>
      <c r="AX526" s="15" t="s">
        <v>24</v>
      </c>
      <c r="AY526" s="201" t="s">
        <v>138</v>
      </c>
    </row>
    <row r="527" spans="2:65" s="1" customFormat="1" ht="16.5" customHeight="1">
      <c r="B527" s="40"/>
      <c r="C527" s="165" t="s">
        <v>1001</v>
      </c>
      <c r="D527" s="165" t="s">
        <v>141</v>
      </c>
      <c r="E527" s="166" t="s">
        <v>1002</v>
      </c>
      <c r="F527" s="167" t="s">
        <v>1003</v>
      </c>
      <c r="G527" s="168" t="s">
        <v>195</v>
      </c>
      <c r="H527" s="169">
        <v>4</v>
      </c>
      <c r="I527" s="170">
        <v>2500</v>
      </c>
      <c r="J527" s="171">
        <f>ROUND(I527*H527,2)</f>
        <v>10000</v>
      </c>
      <c r="K527" s="167" t="s">
        <v>22</v>
      </c>
      <c r="L527" s="40"/>
      <c r="M527" s="172" t="s">
        <v>22</v>
      </c>
      <c r="N527" s="173" t="s">
        <v>51</v>
      </c>
      <c r="P527" s="174">
        <f>O527*H527</f>
        <v>0</v>
      </c>
      <c r="Q527" s="174">
        <v>0</v>
      </c>
      <c r="R527" s="174">
        <f>Q527*H527</f>
        <v>0</v>
      </c>
      <c r="S527" s="174">
        <v>0</v>
      </c>
      <c r="T527" s="175">
        <f>S527*H527</f>
        <v>0</v>
      </c>
      <c r="AR527" s="24" t="s">
        <v>146</v>
      </c>
      <c r="AT527" s="24" t="s">
        <v>141</v>
      </c>
      <c r="AU527" s="24" t="s">
        <v>89</v>
      </c>
      <c r="AY527" s="24" t="s">
        <v>138</v>
      </c>
      <c r="BE527" s="176">
        <f>IF(N527="základní",J527,0)</f>
        <v>0</v>
      </c>
      <c r="BF527" s="176">
        <f>IF(N527="snížená",J527,0)</f>
        <v>10000</v>
      </c>
      <c r="BG527" s="176">
        <f>IF(N527="zákl. přenesená",J527,0)</f>
        <v>0</v>
      </c>
      <c r="BH527" s="176">
        <f>IF(N527="sníž. přenesená",J527,0)</f>
        <v>0</v>
      </c>
      <c r="BI527" s="176">
        <f>IF(N527="nulová",J527,0)</f>
        <v>0</v>
      </c>
      <c r="BJ527" s="24" t="s">
        <v>89</v>
      </c>
      <c r="BK527" s="176">
        <f>ROUND(I527*H527,2)</f>
        <v>10000</v>
      </c>
      <c r="BL527" s="24" t="s">
        <v>146</v>
      </c>
      <c r="BM527" s="24" t="s">
        <v>1004</v>
      </c>
    </row>
    <row r="528" spans="2:65" s="1" customFormat="1" ht="28.5">
      <c r="B528" s="40"/>
      <c r="D528" s="177" t="s">
        <v>170</v>
      </c>
      <c r="F528" s="178" t="s">
        <v>974</v>
      </c>
      <c r="I528" s="106"/>
      <c r="L528" s="40"/>
      <c r="M528" s="179"/>
      <c r="T528" s="65"/>
      <c r="AT528" s="24" t="s">
        <v>170</v>
      </c>
      <c r="AU528" s="24" t="s">
        <v>89</v>
      </c>
    </row>
    <row r="529" spans="2:65" s="12" customFormat="1">
      <c r="B529" s="180"/>
      <c r="D529" s="177" t="s">
        <v>150</v>
      </c>
      <c r="E529" s="181" t="s">
        <v>22</v>
      </c>
      <c r="F529" s="182" t="s">
        <v>990</v>
      </c>
      <c r="H529" s="181" t="s">
        <v>22</v>
      </c>
      <c r="I529" s="183"/>
      <c r="L529" s="180"/>
      <c r="M529" s="184"/>
      <c r="T529" s="185"/>
      <c r="AT529" s="181" t="s">
        <v>150</v>
      </c>
      <c r="AU529" s="181" t="s">
        <v>89</v>
      </c>
      <c r="AV529" s="12" t="s">
        <v>24</v>
      </c>
      <c r="AW529" s="12" t="s">
        <v>42</v>
      </c>
      <c r="AX529" s="12" t="s">
        <v>79</v>
      </c>
      <c r="AY529" s="181" t="s">
        <v>138</v>
      </c>
    </row>
    <row r="530" spans="2:65" s="13" customFormat="1">
      <c r="B530" s="186"/>
      <c r="D530" s="177" t="s">
        <v>150</v>
      </c>
      <c r="E530" s="187" t="s">
        <v>22</v>
      </c>
      <c r="F530" s="188" t="s">
        <v>1005</v>
      </c>
      <c r="H530" s="189">
        <v>4</v>
      </c>
      <c r="I530" s="190"/>
      <c r="L530" s="186"/>
      <c r="M530" s="191"/>
      <c r="T530" s="192"/>
      <c r="AT530" s="187" t="s">
        <v>150</v>
      </c>
      <c r="AU530" s="187" t="s">
        <v>89</v>
      </c>
      <c r="AV530" s="13" t="s">
        <v>89</v>
      </c>
      <c r="AW530" s="13" t="s">
        <v>42</v>
      </c>
      <c r="AX530" s="13" t="s">
        <v>79</v>
      </c>
      <c r="AY530" s="187" t="s">
        <v>138</v>
      </c>
    </row>
    <row r="531" spans="2:65" s="14" customFormat="1">
      <c r="B531" s="193"/>
      <c r="D531" s="177" t="s">
        <v>150</v>
      </c>
      <c r="E531" s="194" t="s">
        <v>22</v>
      </c>
      <c r="F531" s="195" t="s">
        <v>161</v>
      </c>
      <c r="H531" s="196">
        <v>4</v>
      </c>
      <c r="I531" s="197"/>
      <c r="L531" s="193"/>
      <c r="M531" s="198"/>
      <c r="T531" s="199"/>
      <c r="AT531" s="194" t="s">
        <v>150</v>
      </c>
      <c r="AU531" s="194" t="s">
        <v>89</v>
      </c>
      <c r="AV531" s="14" t="s">
        <v>162</v>
      </c>
      <c r="AW531" s="14" t="s">
        <v>42</v>
      </c>
      <c r="AX531" s="14" t="s">
        <v>79</v>
      </c>
      <c r="AY531" s="194" t="s">
        <v>138</v>
      </c>
    </row>
    <row r="532" spans="2:65" s="15" customFormat="1">
      <c r="B532" s="200"/>
      <c r="D532" s="177" t="s">
        <v>150</v>
      </c>
      <c r="E532" s="201" t="s">
        <v>22</v>
      </c>
      <c r="F532" s="202" t="s">
        <v>163</v>
      </c>
      <c r="H532" s="203">
        <v>4</v>
      </c>
      <c r="I532" s="204"/>
      <c r="L532" s="200"/>
      <c r="M532" s="205"/>
      <c r="T532" s="206"/>
      <c r="AT532" s="201" t="s">
        <v>150</v>
      </c>
      <c r="AU532" s="201" t="s">
        <v>89</v>
      </c>
      <c r="AV532" s="15" t="s">
        <v>164</v>
      </c>
      <c r="AW532" s="15" t="s">
        <v>42</v>
      </c>
      <c r="AX532" s="15" t="s">
        <v>24</v>
      </c>
      <c r="AY532" s="201" t="s">
        <v>138</v>
      </c>
    </row>
    <row r="533" spans="2:65" s="1" customFormat="1" ht="16.5" customHeight="1">
      <c r="B533" s="40"/>
      <c r="C533" s="165" t="s">
        <v>1006</v>
      </c>
      <c r="D533" s="165" t="s">
        <v>141</v>
      </c>
      <c r="E533" s="166" t="s">
        <v>1007</v>
      </c>
      <c r="F533" s="167" t="s">
        <v>1008</v>
      </c>
      <c r="G533" s="168" t="s">
        <v>195</v>
      </c>
      <c r="H533" s="169">
        <v>1</v>
      </c>
      <c r="I533" s="170">
        <v>29500</v>
      </c>
      <c r="J533" s="171">
        <f>ROUND(I533*H533,2)</f>
        <v>29500</v>
      </c>
      <c r="K533" s="167" t="s">
        <v>22</v>
      </c>
      <c r="L533" s="40"/>
      <c r="M533" s="172" t="s">
        <v>22</v>
      </c>
      <c r="N533" s="173" t="s">
        <v>51</v>
      </c>
      <c r="P533" s="174">
        <f>O533*H533</f>
        <v>0</v>
      </c>
      <c r="Q533" s="174">
        <v>0</v>
      </c>
      <c r="R533" s="174">
        <f>Q533*H533</f>
        <v>0</v>
      </c>
      <c r="S533" s="174">
        <v>0</v>
      </c>
      <c r="T533" s="175">
        <f>S533*H533</f>
        <v>0</v>
      </c>
      <c r="AR533" s="24" t="s">
        <v>146</v>
      </c>
      <c r="AT533" s="24" t="s">
        <v>141</v>
      </c>
      <c r="AU533" s="24" t="s">
        <v>89</v>
      </c>
      <c r="AY533" s="24" t="s">
        <v>138</v>
      </c>
      <c r="BE533" s="176">
        <f>IF(N533="základní",J533,0)</f>
        <v>0</v>
      </c>
      <c r="BF533" s="176">
        <f>IF(N533="snížená",J533,0)</f>
        <v>29500</v>
      </c>
      <c r="BG533" s="176">
        <f>IF(N533="zákl. přenesená",J533,0)</f>
        <v>0</v>
      </c>
      <c r="BH533" s="176">
        <f>IF(N533="sníž. přenesená",J533,0)</f>
        <v>0</v>
      </c>
      <c r="BI533" s="176">
        <f>IF(N533="nulová",J533,0)</f>
        <v>0</v>
      </c>
      <c r="BJ533" s="24" t="s">
        <v>89</v>
      </c>
      <c r="BK533" s="176">
        <f>ROUND(I533*H533,2)</f>
        <v>29500</v>
      </c>
      <c r="BL533" s="24" t="s">
        <v>146</v>
      </c>
      <c r="BM533" s="24" t="s">
        <v>1009</v>
      </c>
    </row>
    <row r="534" spans="2:65" s="1" customFormat="1" ht="28.5">
      <c r="B534" s="40"/>
      <c r="D534" s="177" t="s">
        <v>170</v>
      </c>
      <c r="F534" s="178" t="s">
        <v>974</v>
      </c>
      <c r="I534" s="106"/>
      <c r="L534" s="40"/>
      <c r="M534" s="179"/>
      <c r="T534" s="65"/>
      <c r="AT534" s="24" t="s">
        <v>170</v>
      </c>
      <c r="AU534" s="24" t="s">
        <v>89</v>
      </c>
    </row>
    <row r="535" spans="2:65" s="12" customFormat="1">
      <c r="B535" s="180"/>
      <c r="D535" s="177" t="s">
        <v>150</v>
      </c>
      <c r="E535" s="181" t="s">
        <v>22</v>
      </c>
      <c r="F535" s="182" t="s">
        <v>641</v>
      </c>
      <c r="H535" s="181" t="s">
        <v>22</v>
      </c>
      <c r="I535" s="183"/>
      <c r="L535" s="180"/>
      <c r="M535" s="184"/>
      <c r="T535" s="185"/>
      <c r="AT535" s="181" t="s">
        <v>150</v>
      </c>
      <c r="AU535" s="181" t="s">
        <v>89</v>
      </c>
      <c r="AV535" s="12" t="s">
        <v>24</v>
      </c>
      <c r="AW535" s="12" t="s">
        <v>42</v>
      </c>
      <c r="AX535" s="12" t="s">
        <v>79</v>
      </c>
      <c r="AY535" s="181" t="s">
        <v>138</v>
      </c>
    </row>
    <row r="536" spans="2:65" s="13" customFormat="1">
      <c r="B536" s="186"/>
      <c r="D536" s="177" t="s">
        <v>150</v>
      </c>
      <c r="E536" s="187" t="s">
        <v>22</v>
      </c>
      <c r="F536" s="188" t="s">
        <v>1010</v>
      </c>
      <c r="H536" s="189">
        <v>1</v>
      </c>
      <c r="I536" s="190"/>
      <c r="L536" s="186"/>
      <c r="M536" s="191"/>
      <c r="T536" s="192"/>
      <c r="AT536" s="187" t="s">
        <v>150</v>
      </c>
      <c r="AU536" s="187" t="s">
        <v>89</v>
      </c>
      <c r="AV536" s="13" t="s">
        <v>89</v>
      </c>
      <c r="AW536" s="13" t="s">
        <v>42</v>
      </c>
      <c r="AX536" s="13" t="s">
        <v>79</v>
      </c>
      <c r="AY536" s="187" t="s">
        <v>138</v>
      </c>
    </row>
    <row r="537" spans="2:65" s="14" customFormat="1">
      <c r="B537" s="193"/>
      <c r="D537" s="177" t="s">
        <v>150</v>
      </c>
      <c r="E537" s="194" t="s">
        <v>22</v>
      </c>
      <c r="F537" s="195" t="s">
        <v>161</v>
      </c>
      <c r="H537" s="196">
        <v>1</v>
      </c>
      <c r="I537" s="197"/>
      <c r="L537" s="193"/>
      <c r="M537" s="198"/>
      <c r="T537" s="199"/>
      <c r="AT537" s="194" t="s">
        <v>150</v>
      </c>
      <c r="AU537" s="194" t="s">
        <v>89</v>
      </c>
      <c r="AV537" s="14" t="s">
        <v>162</v>
      </c>
      <c r="AW537" s="14" t="s">
        <v>42</v>
      </c>
      <c r="AX537" s="14" t="s">
        <v>79</v>
      </c>
      <c r="AY537" s="194" t="s">
        <v>138</v>
      </c>
    </row>
    <row r="538" spans="2:65" s="15" customFormat="1">
      <c r="B538" s="200"/>
      <c r="D538" s="177" t="s">
        <v>150</v>
      </c>
      <c r="E538" s="201" t="s">
        <v>22</v>
      </c>
      <c r="F538" s="202" t="s">
        <v>163</v>
      </c>
      <c r="H538" s="203">
        <v>1</v>
      </c>
      <c r="I538" s="204"/>
      <c r="L538" s="200"/>
      <c r="M538" s="205"/>
      <c r="T538" s="206"/>
      <c r="AT538" s="201" t="s">
        <v>150</v>
      </c>
      <c r="AU538" s="201" t="s">
        <v>89</v>
      </c>
      <c r="AV538" s="15" t="s">
        <v>164</v>
      </c>
      <c r="AW538" s="15" t="s">
        <v>42</v>
      </c>
      <c r="AX538" s="15" t="s">
        <v>24</v>
      </c>
      <c r="AY538" s="201" t="s">
        <v>138</v>
      </c>
    </row>
    <row r="539" spans="2:65" s="1" customFormat="1" ht="16.5" customHeight="1">
      <c r="B539" s="40"/>
      <c r="C539" s="165" t="s">
        <v>1011</v>
      </c>
      <c r="D539" s="165" t="s">
        <v>141</v>
      </c>
      <c r="E539" s="166" t="s">
        <v>1012</v>
      </c>
      <c r="F539" s="167" t="s">
        <v>1013</v>
      </c>
      <c r="G539" s="168" t="s">
        <v>195</v>
      </c>
      <c r="H539" s="169">
        <v>1</v>
      </c>
      <c r="I539" s="170">
        <v>24500</v>
      </c>
      <c r="J539" s="171">
        <f>ROUND(I539*H539,2)</f>
        <v>24500</v>
      </c>
      <c r="K539" s="167" t="s">
        <v>22</v>
      </c>
      <c r="L539" s="40"/>
      <c r="M539" s="172" t="s">
        <v>22</v>
      </c>
      <c r="N539" s="173" t="s">
        <v>51</v>
      </c>
      <c r="P539" s="174">
        <f>O539*H539</f>
        <v>0</v>
      </c>
      <c r="Q539" s="174">
        <v>0</v>
      </c>
      <c r="R539" s="174">
        <f>Q539*H539</f>
        <v>0</v>
      </c>
      <c r="S539" s="174">
        <v>0</v>
      </c>
      <c r="T539" s="175">
        <f>S539*H539</f>
        <v>0</v>
      </c>
      <c r="AR539" s="24" t="s">
        <v>146</v>
      </c>
      <c r="AT539" s="24" t="s">
        <v>141</v>
      </c>
      <c r="AU539" s="24" t="s">
        <v>89</v>
      </c>
      <c r="AY539" s="24" t="s">
        <v>138</v>
      </c>
      <c r="BE539" s="176">
        <f>IF(N539="základní",J539,0)</f>
        <v>0</v>
      </c>
      <c r="BF539" s="176">
        <f>IF(N539="snížená",J539,0)</f>
        <v>24500</v>
      </c>
      <c r="BG539" s="176">
        <f>IF(N539="zákl. přenesená",J539,0)</f>
        <v>0</v>
      </c>
      <c r="BH539" s="176">
        <f>IF(N539="sníž. přenesená",J539,0)</f>
        <v>0</v>
      </c>
      <c r="BI539" s="176">
        <f>IF(N539="nulová",J539,0)</f>
        <v>0</v>
      </c>
      <c r="BJ539" s="24" t="s">
        <v>89</v>
      </c>
      <c r="BK539" s="176">
        <f>ROUND(I539*H539,2)</f>
        <v>24500</v>
      </c>
      <c r="BL539" s="24" t="s">
        <v>146</v>
      </c>
      <c r="BM539" s="24" t="s">
        <v>1014</v>
      </c>
    </row>
    <row r="540" spans="2:65" s="1" customFormat="1" ht="28.5">
      <c r="B540" s="40"/>
      <c r="D540" s="177" t="s">
        <v>170</v>
      </c>
      <c r="F540" s="178" t="s">
        <v>974</v>
      </c>
      <c r="I540" s="106"/>
      <c r="L540" s="40"/>
      <c r="M540" s="179"/>
      <c r="T540" s="65"/>
      <c r="AT540" s="24" t="s">
        <v>170</v>
      </c>
      <c r="AU540" s="24" t="s">
        <v>89</v>
      </c>
    </row>
    <row r="541" spans="2:65" s="12" customFormat="1">
      <c r="B541" s="180"/>
      <c r="D541" s="177" t="s">
        <v>150</v>
      </c>
      <c r="E541" s="181" t="s">
        <v>22</v>
      </c>
      <c r="F541" s="182" t="s">
        <v>641</v>
      </c>
      <c r="H541" s="181" t="s">
        <v>22</v>
      </c>
      <c r="I541" s="183"/>
      <c r="L541" s="180"/>
      <c r="M541" s="184"/>
      <c r="T541" s="185"/>
      <c r="AT541" s="181" t="s">
        <v>150</v>
      </c>
      <c r="AU541" s="181" t="s">
        <v>89</v>
      </c>
      <c r="AV541" s="12" t="s">
        <v>24</v>
      </c>
      <c r="AW541" s="12" t="s">
        <v>42</v>
      </c>
      <c r="AX541" s="12" t="s">
        <v>79</v>
      </c>
      <c r="AY541" s="181" t="s">
        <v>138</v>
      </c>
    </row>
    <row r="542" spans="2:65" s="13" customFormat="1">
      <c r="B542" s="186"/>
      <c r="D542" s="177" t="s">
        <v>150</v>
      </c>
      <c r="E542" s="187" t="s">
        <v>22</v>
      </c>
      <c r="F542" s="188" t="s">
        <v>1015</v>
      </c>
      <c r="H542" s="189">
        <v>1</v>
      </c>
      <c r="I542" s="190"/>
      <c r="L542" s="186"/>
      <c r="M542" s="191"/>
      <c r="T542" s="192"/>
      <c r="AT542" s="187" t="s">
        <v>150</v>
      </c>
      <c r="AU542" s="187" t="s">
        <v>89</v>
      </c>
      <c r="AV542" s="13" t="s">
        <v>89</v>
      </c>
      <c r="AW542" s="13" t="s">
        <v>42</v>
      </c>
      <c r="AX542" s="13" t="s">
        <v>79</v>
      </c>
      <c r="AY542" s="187" t="s">
        <v>138</v>
      </c>
    </row>
    <row r="543" spans="2:65" s="14" customFormat="1">
      <c r="B543" s="193"/>
      <c r="D543" s="177" t="s">
        <v>150</v>
      </c>
      <c r="E543" s="194" t="s">
        <v>22</v>
      </c>
      <c r="F543" s="195" t="s">
        <v>161</v>
      </c>
      <c r="H543" s="196">
        <v>1</v>
      </c>
      <c r="I543" s="197"/>
      <c r="L543" s="193"/>
      <c r="M543" s="198"/>
      <c r="T543" s="199"/>
      <c r="AT543" s="194" t="s">
        <v>150</v>
      </c>
      <c r="AU543" s="194" t="s">
        <v>89</v>
      </c>
      <c r="AV543" s="14" t="s">
        <v>162</v>
      </c>
      <c r="AW543" s="14" t="s">
        <v>42</v>
      </c>
      <c r="AX543" s="14" t="s">
        <v>79</v>
      </c>
      <c r="AY543" s="194" t="s">
        <v>138</v>
      </c>
    </row>
    <row r="544" spans="2:65" s="15" customFormat="1">
      <c r="B544" s="200"/>
      <c r="D544" s="177" t="s">
        <v>150</v>
      </c>
      <c r="E544" s="201" t="s">
        <v>22</v>
      </c>
      <c r="F544" s="202" t="s">
        <v>163</v>
      </c>
      <c r="H544" s="203">
        <v>1</v>
      </c>
      <c r="I544" s="204"/>
      <c r="L544" s="200"/>
      <c r="M544" s="205"/>
      <c r="T544" s="206"/>
      <c r="AT544" s="201" t="s">
        <v>150</v>
      </c>
      <c r="AU544" s="201" t="s">
        <v>89</v>
      </c>
      <c r="AV544" s="15" t="s">
        <v>164</v>
      </c>
      <c r="AW544" s="15" t="s">
        <v>42</v>
      </c>
      <c r="AX544" s="15" t="s">
        <v>24</v>
      </c>
      <c r="AY544" s="201" t="s">
        <v>138</v>
      </c>
    </row>
    <row r="545" spans="2:65" s="1" customFormat="1" ht="16.5" customHeight="1">
      <c r="B545" s="40"/>
      <c r="C545" s="165" t="s">
        <v>1016</v>
      </c>
      <c r="D545" s="165" t="s">
        <v>141</v>
      </c>
      <c r="E545" s="166" t="s">
        <v>1017</v>
      </c>
      <c r="F545" s="167" t="s">
        <v>1018</v>
      </c>
      <c r="G545" s="168" t="s">
        <v>1019</v>
      </c>
      <c r="H545" s="169">
        <v>1</v>
      </c>
      <c r="I545" s="170">
        <v>3500</v>
      </c>
      <c r="J545" s="171">
        <f>ROUND(I545*H545,2)</f>
        <v>3500</v>
      </c>
      <c r="K545" s="167" t="s">
        <v>22</v>
      </c>
      <c r="L545" s="40"/>
      <c r="M545" s="172" t="s">
        <v>22</v>
      </c>
      <c r="N545" s="173" t="s">
        <v>51</v>
      </c>
      <c r="P545" s="174">
        <f>O545*H545</f>
        <v>0</v>
      </c>
      <c r="Q545" s="174">
        <v>0</v>
      </c>
      <c r="R545" s="174">
        <f>Q545*H545</f>
        <v>0</v>
      </c>
      <c r="S545" s="174">
        <v>0</v>
      </c>
      <c r="T545" s="175">
        <f>S545*H545</f>
        <v>0</v>
      </c>
      <c r="AR545" s="24" t="s">
        <v>146</v>
      </c>
      <c r="AT545" s="24" t="s">
        <v>141</v>
      </c>
      <c r="AU545" s="24" t="s">
        <v>89</v>
      </c>
      <c r="AY545" s="24" t="s">
        <v>138</v>
      </c>
      <c r="BE545" s="176">
        <f>IF(N545="základní",J545,0)</f>
        <v>0</v>
      </c>
      <c r="BF545" s="176">
        <f>IF(N545="snížená",J545,0)</f>
        <v>3500</v>
      </c>
      <c r="BG545" s="176">
        <f>IF(N545="zákl. přenesená",J545,0)</f>
        <v>0</v>
      </c>
      <c r="BH545" s="176">
        <f>IF(N545="sníž. přenesená",J545,0)</f>
        <v>0</v>
      </c>
      <c r="BI545" s="176">
        <f>IF(N545="nulová",J545,0)</f>
        <v>0</v>
      </c>
      <c r="BJ545" s="24" t="s">
        <v>89</v>
      </c>
      <c r="BK545" s="176">
        <f>ROUND(I545*H545,2)</f>
        <v>3500</v>
      </c>
      <c r="BL545" s="24" t="s">
        <v>146</v>
      </c>
      <c r="BM545" s="24" t="s">
        <v>1020</v>
      </c>
    </row>
    <row r="546" spans="2:65" s="1" customFormat="1" ht="38.25" customHeight="1">
      <c r="B546" s="40"/>
      <c r="C546" s="165" t="s">
        <v>1021</v>
      </c>
      <c r="D546" s="165" t="s">
        <v>141</v>
      </c>
      <c r="E546" s="166" t="s">
        <v>1022</v>
      </c>
      <c r="F546" s="167" t="s">
        <v>1023</v>
      </c>
      <c r="G546" s="168" t="s">
        <v>181</v>
      </c>
      <c r="H546" s="218">
        <v>2451</v>
      </c>
      <c r="I546" s="170">
        <v>4</v>
      </c>
      <c r="J546" s="171">
        <f>ROUND(I546*H546,2)</f>
        <v>9804</v>
      </c>
      <c r="K546" s="167" t="s">
        <v>145</v>
      </c>
      <c r="L546" s="40"/>
      <c r="M546" s="172" t="s">
        <v>22</v>
      </c>
      <c r="N546" s="173" t="s">
        <v>51</v>
      </c>
      <c r="P546" s="174">
        <f>O546*H546</f>
        <v>0</v>
      </c>
      <c r="Q546" s="174">
        <v>0</v>
      </c>
      <c r="R546" s="174">
        <f>Q546*H546</f>
        <v>0</v>
      </c>
      <c r="S546" s="174">
        <v>0</v>
      </c>
      <c r="T546" s="175">
        <f>S546*H546</f>
        <v>0</v>
      </c>
      <c r="AR546" s="24" t="s">
        <v>146</v>
      </c>
      <c r="AT546" s="24" t="s">
        <v>141</v>
      </c>
      <c r="AU546" s="24" t="s">
        <v>89</v>
      </c>
      <c r="AY546" s="24" t="s">
        <v>138</v>
      </c>
      <c r="BE546" s="176">
        <f>IF(N546="základní",J546,0)</f>
        <v>0</v>
      </c>
      <c r="BF546" s="176">
        <f>IF(N546="snížená",J546,0)</f>
        <v>9804</v>
      </c>
      <c r="BG546" s="176">
        <f>IF(N546="zákl. přenesená",J546,0)</f>
        <v>0</v>
      </c>
      <c r="BH546" s="176">
        <f>IF(N546="sníž. přenesená",J546,0)</f>
        <v>0</v>
      </c>
      <c r="BI546" s="176">
        <f>IF(N546="nulová",J546,0)</f>
        <v>0</v>
      </c>
      <c r="BJ546" s="24" t="s">
        <v>89</v>
      </c>
      <c r="BK546" s="176">
        <f>ROUND(I546*H546,2)</f>
        <v>9804</v>
      </c>
      <c r="BL546" s="24" t="s">
        <v>146</v>
      </c>
      <c r="BM546" s="24" t="s">
        <v>1024</v>
      </c>
    </row>
    <row r="547" spans="2:65" s="1" customFormat="1" ht="85.5">
      <c r="B547" s="40"/>
      <c r="D547" s="177" t="s">
        <v>148</v>
      </c>
      <c r="F547" s="178" t="s">
        <v>1025</v>
      </c>
      <c r="I547" s="106"/>
      <c r="L547" s="40"/>
      <c r="M547" s="226"/>
      <c r="N547" s="223"/>
      <c r="O547" s="223"/>
      <c r="P547" s="223"/>
      <c r="Q547" s="223"/>
      <c r="R547" s="223"/>
      <c r="S547" s="223"/>
      <c r="T547" s="227"/>
      <c r="AT547" s="24" t="s">
        <v>148</v>
      </c>
      <c r="AU547" s="24" t="s">
        <v>89</v>
      </c>
    </row>
    <row r="548" spans="2:65" s="1" customFormat="1" ht="6.9" customHeight="1">
      <c r="B548" s="53"/>
      <c r="C548" s="54"/>
      <c r="D548" s="54"/>
      <c r="E548" s="54"/>
      <c r="F548" s="54"/>
      <c r="G548" s="54"/>
      <c r="H548" s="54"/>
      <c r="I548" s="124"/>
      <c r="J548" s="54"/>
      <c r="K548" s="54"/>
      <c r="L548" s="40"/>
    </row>
  </sheetData>
  <sheetProtection algorithmName="SHA-512" hashValue="difKSMwSk14exeIIYml9rqdeCaXuheFot4BWUD1jSa0ONjarBQX+nYL6WFIXs1n8ZstPUYjnOC+7mHGq9A3x2w==" saltValue="7XLUsIUv/RVRIONFK+yTloULaRjbpJpAfJNjr/DmwxMOAbbgrQ5S/FTwjvHZbPhLLWC7mtO1eH0HMHbzEzzR2w==" spinCount="100000" sheet="1" objects="1" scenarios="1" formatColumns="0" formatRows="0" autoFilter="0"/>
  <autoFilter ref="C83:K547" xr:uid="{00000000-0009-0000-0000-000004000000}"/>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xr:uid="{00000000-0004-0000-0400-000000000000}"/>
    <hyperlink ref="G1:H1" location="C54" display="2) Rekapitulace" xr:uid="{00000000-0004-0000-0400-000001000000}"/>
    <hyperlink ref="J1" location="C83" display="3) Soupis prací" xr:uid="{00000000-0004-0000-0400-000002000000}"/>
    <hyperlink ref="L1:V1" location="'Rekapitulace stavby'!C2" display="Rekapitulace stavby" xr:uid="{00000000-0004-0000-04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216"/>
  <sheetViews>
    <sheetView showGridLines="0" zoomScaleNormal="100" workbookViewId="0"/>
  </sheetViews>
  <sheetFormatPr defaultRowHeight="12"/>
  <cols>
    <col min="1" max="1" width="8.25" style="228" customWidth="1"/>
    <col min="2" max="2" width="1.75" style="228" customWidth="1"/>
    <col min="3" max="4" width="5" style="228" customWidth="1"/>
    <col min="5" max="5" width="11.75" style="228" customWidth="1"/>
    <col min="6" max="6" width="9.125" style="228" customWidth="1"/>
    <col min="7" max="7" width="5" style="228" customWidth="1"/>
    <col min="8" max="8" width="77.875" style="228" customWidth="1"/>
    <col min="9" max="10" width="20" style="228" customWidth="1"/>
    <col min="11" max="11" width="1.75" style="228" customWidth="1"/>
  </cols>
  <sheetData>
    <row r="1" spans="2:11" ht="37.5" customHeight="1"/>
    <row r="2" spans="2:11" ht="7.5" customHeight="1">
      <c r="B2" s="229"/>
      <c r="C2" s="230"/>
      <c r="D2" s="230"/>
      <c r="E2" s="230"/>
      <c r="F2" s="230"/>
      <c r="G2" s="230"/>
      <c r="H2" s="230"/>
      <c r="I2" s="230"/>
      <c r="J2" s="230"/>
      <c r="K2" s="231"/>
    </row>
    <row r="3" spans="2:11" s="16" customFormat="1" ht="45" customHeight="1">
      <c r="B3" s="232"/>
      <c r="C3" s="351" t="s">
        <v>1026</v>
      </c>
      <c r="D3" s="351"/>
      <c r="E3" s="351"/>
      <c r="F3" s="351"/>
      <c r="G3" s="351"/>
      <c r="H3" s="351"/>
      <c r="I3" s="351"/>
      <c r="J3" s="351"/>
      <c r="K3" s="233"/>
    </row>
    <row r="4" spans="2:11" ht="25.5" customHeight="1">
      <c r="B4" s="234"/>
      <c r="C4" s="355" t="s">
        <v>1027</v>
      </c>
      <c r="D4" s="355"/>
      <c r="E4" s="355"/>
      <c r="F4" s="355"/>
      <c r="G4" s="355"/>
      <c r="H4" s="355"/>
      <c r="I4" s="355"/>
      <c r="J4" s="355"/>
      <c r="K4" s="235"/>
    </row>
    <row r="5" spans="2:11" ht="5.25" customHeight="1">
      <c r="B5" s="234"/>
      <c r="C5" s="236"/>
      <c r="D5" s="236"/>
      <c r="E5" s="236"/>
      <c r="F5" s="236"/>
      <c r="G5" s="236"/>
      <c r="H5" s="236"/>
      <c r="I5" s="236"/>
      <c r="J5" s="236"/>
      <c r="K5" s="235"/>
    </row>
    <row r="6" spans="2:11" ht="15" customHeight="1">
      <c r="B6" s="234"/>
      <c r="C6" s="353" t="s">
        <v>1028</v>
      </c>
      <c r="D6" s="353"/>
      <c r="E6" s="353"/>
      <c r="F6" s="353"/>
      <c r="G6" s="353"/>
      <c r="H6" s="353"/>
      <c r="I6" s="353"/>
      <c r="J6" s="353"/>
      <c r="K6" s="235"/>
    </row>
    <row r="7" spans="2:11" ht="15" customHeight="1">
      <c r="B7" s="238"/>
      <c r="C7" s="353" t="s">
        <v>1029</v>
      </c>
      <c r="D7" s="353"/>
      <c r="E7" s="353"/>
      <c r="F7" s="353"/>
      <c r="G7" s="353"/>
      <c r="H7" s="353"/>
      <c r="I7" s="353"/>
      <c r="J7" s="353"/>
      <c r="K7" s="235"/>
    </row>
    <row r="8" spans="2:11" ht="12.75" customHeight="1">
      <c r="B8" s="238"/>
      <c r="C8" s="237"/>
      <c r="D8" s="237"/>
      <c r="E8" s="237"/>
      <c r="F8" s="237"/>
      <c r="G8" s="237"/>
      <c r="H8" s="237"/>
      <c r="I8" s="237"/>
      <c r="J8" s="237"/>
      <c r="K8" s="235"/>
    </row>
    <row r="9" spans="2:11" ht="15" customHeight="1">
      <c r="B9" s="238"/>
      <c r="C9" s="353" t="s">
        <v>1030</v>
      </c>
      <c r="D9" s="353"/>
      <c r="E9" s="353"/>
      <c r="F9" s="353"/>
      <c r="G9" s="353"/>
      <c r="H9" s="353"/>
      <c r="I9" s="353"/>
      <c r="J9" s="353"/>
      <c r="K9" s="235"/>
    </row>
    <row r="10" spans="2:11" ht="15" customHeight="1">
      <c r="B10" s="238"/>
      <c r="C10" s="237"/>
      <c r="D10" s="353" t="s">
        <v>1031</v>
      </c>
      <c r="E10" s="353"/>
      <c r="F10" s="353"/>
      <c r="G10" s="353"/>
      <c r="H10" s="353"/>
      <c r="I10" s="353"/>
      <c r="J10" s="353"/>
      <c r="K10" s="235"/>
    </row>
    <row r="11" spans="2:11" ht="15" customHeight="1">
      <c r="B11" s="238"/>
      <c r="C11" s="239"/>
      <c r="D11" s="353" t="s">
        <v>1032</v>
      </c>
      <c r="E11" s="353"/>
      <c r="F11" s="353"/>
      <c r="G11" s="353"/>
      <c r="H11" s="353"/>
      <c r="I11" s="353"/>
      <c r="J11" s="353"/>
      <c r="K11" s="235"/>
    </row>
    <row r="12" spans="2:11" ht="12.75" customHeight="1">
      <c r="B12" s="238"/>
      <c r="C12" s="239"/>
      <c r="D12" s="239"/>
      <c r="E12" s="239"/>
      <c r="F12" s="239"/>
      <c r="G12" s="239"/>
      <c r="H12" s="239"/>
      <c r="I12" s="239"/>
      <c r="J12" s="239"/>
      <c r="K12" s="235"/>
    </row>
    <row r="13" spans="2:11" ht="15" customHeight="1">
      <c r="B13" s="238"/>
      <c r="C13" s="239"/>
      <c r="D13" s="353" t="s">
        <v>1033</v>
      </c>
      <c r="E13" s="353"/>
      <c r="F13" s="353"/>
      <c r="G13" s="353"/>
      <c r="H13" s="353"/>
      <c r="I13" s="353"/>
      <c r="J13" s="353"/>
      <c r="K13" s="235"/>
    </row>
    <row r="14" spans="2:11" ht="15" customHeight="1">
      <c r="B14" s="238"/>
      <c r="C14" s="239"/>
      <c r="D14" s="353" t="s">
        <v>1034</v>
      </c>
      <c r="E14" s="353"/>
      <c r="F14" s="353"/>
      <c r="G14" s="353"/>
      <c r="H14" s="353"/>
      <c r="I14" s="353"/>
      <c r="J14" s="353"/>
      <c r="K14" s="235"/>
    </row>
    <row r="15" spans="2:11" ht="15" customHeight="1">
      <c r="B15" s="238"/>
      <c r="C15" s="239"/>
      <c r="D15" s="353" t="s">
        <v>1035</v>
      </c>
      <c r="E15" s="353"/>
      <c r="F15" s="353"/>
      <c r="G15" s="353"/>
      <c r="H15" s="353"/>
      <c r="I15" s="353"/>
      <c r="J15" s="353"/>
      <c r="K15" s="235"/>
    </row>
    <row r="16" spans="2:11" ht="15" customHeight="1">
      <c r="B16" s="238"/>
      <c r="C16" s="239"/>
      <c r="D16" s="239"/>
      <c r="E16" s="240" t="s">
        <v>83</v>
      </c>
      <c r="F16" s="353" t="s">
        <v>1036</v>
      </c>
      <c r="G16" s="353"/>
      <c r="H16" s="353"/>
      <c r="I16" s="353"/>
      <c r="J16" s="353"/>
      <c r="K16" s="235"/>
    </row>
    <row r="17" spans="2:11" ht="15" customHeight="1">
      <c r="B17" s="238"/>
      <c r="C17" s="239"/>
      <c r="D17" s="239"/>
      <c r="E17" s="240" t="s">
        <v>1037</v>
      </c>
      <c r="F17" s="353" t="s">
        <v>1038</v>
      </c>
      <c r="G17" s="353"/>
      <c r="H17" s="353"/>
      <c r="I17" s="353"/>
      <c r="J17" s="353"/>
      <c r="K17" s="235"/>
    </row>
    <row r="18" spans="2:11" ht="15" customHeight="1">
      <c r="B18" s="238"/>
      <c r="C18" s="239"/>
      <c r="D18" s="239"/>
      <c r="E18" s="240" t="s">
        <v>1039</v>
      </c>
      <c r="F18" s="353" t="s">
        <v>1040</v>
      </c>
      <c r="G18" s="353"/>
      <c r="H18" s="353"/>
      <c r="I18" s="353"/>
      <c r="J18" s="353"/>
      <c r="K18" s="235"/>
    </row>
    <row r="19" spans="2:11" ht="15" customHeight="1">
      <c r="B19" s="238"/>
      <c r="C19" s="239"/>
      <c r="D19" s="239"/>
      <c r="E19" s="240" t="s">
        <v>1041</v>
      </c>
      <c r="F19" s="353" t="s">
        <v>1042</v>
      </c>
      <c r="G19" s="353"/>
      <c r="H19" s="353"/>
      <c r="I19" s="353"/>
      <c r="J19" s="353"/>
      <c r="K19" s="235"/>
    </row>
    <row r="20" spans="2:11" ht="15" customHeight="1">
      <c r="B20" s="238"/>
      <c r="C20" s="239"/>
      <c r="D20" s="239"/>
      <c r="E20" s="240" t="s">
        <v>1043</v>
      </c>
      <c r="F20" s="353" t="s">
        <v>1044</v>
      </c>
      <c r="G20" s="353"/>
      <c r="H20" s="353"/>
      <c r="I20" s="353"/>
      <c r="J20" s="353"/>
      <c r="K20" s="235"/>
    </row>
    <row r="21" spans="2:11" ht="15" customHeight="1">
      <c r="B21" s="238"/>
      <c r="C21" s="239"/>
      <c r="D21" s="239"/>
      <c r="E21" s="240" t="s">
        <v>88</v>
      </c>
      <c r="F21" s="353" t="s">
        <v>1045</v>
      </c>
      <c r="G21" s="353"/>
      <c r="H21" s="353"/>
      <c r="I21" s="353"/>
      <c r="J21" s="353"/>
      <c r="K21" s="235"/>
    </row>
    <row r="22" spans="2:11" ht="12.75" customHeight="1">
      <c r="B22" s="238"/>
      <c r="C22" s="239"/>
      <c r="D22" s="239"/>
      <c r="E22" s="239"/>
      <c r="F22" s="239"/>
      <c r="G22" s="239"/>
      <c r="H22" s="239"/>
      <c r="I22" s="239"/>
      <c r="J22" s="239"/>
      <c r="K22" s="235"/>
    </row>
    <row r="23" spans="2:11" ht="15" customHeight="1">
      <c r="B23" s="238"/>
      <c r="C23" s="353" t="s">
        <v>1046</v>
      </c>
      <c r="D23" s="353"/>
      <c r="E23" s="353"/>
      <c r="F23" s="353"/>
      <c r="G23" s="353"/>
      <c r="H23" s="353"/>
      <c r="I23" s="353"/>
      <c r="J23" s="353"/>
      <c r="K23" s="235"/>
    </row>
    <row r="24" spans="2:11" ht="15" customHeight="1">
      <c r="B24" s="238"/>
      <c r="C24" s="353" t="s">
        <v>1047</v>
      </c>
      <c r="D24" s="353"/>
      <c r="E24" s="353"/>
      <c r="F24" s="353"/>
      <c r="G24" s="353"/>
      <c r="H24" s="353"/>
      <c r="I24" s="353"/>
      <c r="J24" s="353"/>
      <c r="K24" s="235"/>
    </row>
    <row r="25" spans="2:11" ht="15" customHeight="1">
      <c r="B25" s="238"/>
      <c r="C25" s="237"/>
      <c r="D25" s="353" t="s">
        <v>1048</v>
      </c>
      <c r="E25" s="353"/>
      <c r="F25" s="353"/>
      <c r="G25" s="353"/>
      <c r="H25" s="353"/>
      <c r="I25" s="353"/>
      <c r="J25" s="353"/>
      <c r="K25" s="235"/>
    </row>
    <row r="26" spans="2:11" ht="15" customHeight="1">
      <c r="B26" s="238"/>
      <c r="C26" s="239"/>
      <c r="D26" s="353" t="s">
        <v>1049</v>
      </c>
      <c r="E26" s="353"/>
      <c r="F26" s="353"/>
      <c r="G26" s="353"/>
      <c r="H26" s="353"/>
      <c r="I26" s="353"/>
      <c r="J26" s="353"/>
      <c r="K26" s="235"/>
    </row>
    <row r="27" spans="2:11" ht="12.75" customHeight="1">
      <c r="B27" s="238"/>
      <c r="C27" s="239"/>
      <c r="D27" s="239"/>
      <c r="E27" s="239"/>
      <c r="F27" s="239"/>
      <c r="G27" s="239"/>
      <c r="H27" s="239"/>
      <c r="I27" s="239"/>
      <c r="J27" s="239"/>
      <c r="K27" s="235"/>
    </row>
    <row r="28" spans="2:11" ht="15" customHeight="1">
      <c r="B28" s="238"/>
      <c r="C28" s="239"/>
      <c r="D28" s="353" t="s">
        <v>1050</v>
      </c>
      <c r="E28" s="353"/>
      <c r="F28" s="353"/>
      <c r="G28" s="353"/>
      <c r="H28" s="353"/>
      <c r="I28" s="353"/>
      <c r="J28" s="353"/>
      <c r="K28" s="235"/>
    </row>
    <row r="29" spans="2:11" ht="15" customHeight="1">
      <c r="B29" s="238"/>
      <c r="C29" s="239"/>
      <c r="D29" s="353" t="s">
        <v>1051</v>
      </c>
      <c r="E29" s="353"/>
      <c r="F29" s="353"/>
      <c r="G29" s="353"/>
      <c r="H29" s="353"/>
      <c r="I29" s="353"/>
      <c r="J29" s="353"/>
      <c r="K29" s="235"/>
    </row>
    <row r="30" spans="2:11" ht="12.75" customHeight="1">
      <c r="B30" s="238"/>
      <c r="C30" s="239"/>
      <c r="D30" s="239"/>
      <c r="E30" s="239"/>
      <c r="F30" s="239"/>
      <c r="G30" s="239"/>
      <c r="H30" s="239"/>
      <c r="I30" s="239"/>
      <c r="J30" s="239"/>
      <c r="K30" s="235"/>
    </row>
    <row r="31" spans="2:11" ht="15" customHeight="1">
      <c r="B31" s="238"/>
      <c r="C31" s="239"/>
      <c r="D31" s="353" t="s">
        <v>1052</v>
      </c>
      <c r="E31" s="353"/>
      <c r="F31" s="353"/>
      <c r="G31" s="353"/>
      <c r="H31" s="353"/>
      <c r="I31" s="353"/>
      <c r="J31" s="353"/>
      <c r="K31" s="235"/>
    </row>
    <row r="32" spans="2:11" ht="15" customHeight="1">
      <c r="B32" s="238"/>
      <c r="C32" s="239"/>
      <c r="D32" s="353" t="s">
        <v>1053</v>
      </c>
      <c r="E32" s="353"/>
      <c r="F32" s="353"/>
      <c r="G32" s="353"/>
      <c r="H32" s="353"/>
      <c r="I32" s="353"/>
      <c r="J32" s="353"/>
      <c r="K32" s="235"/>
    </row>
    <row r="33" spans="2:11" ht="15" customHeight="1">
      <c r="B33" s="238"/>
      <c r="C33" s="239"/>
      <c r="D33" s="353" t="s">
        <v>1054</v>
      </c>
      <c r="E33" s="353"/>
      <c r="F33" s="353"/>
      <c r="G33" s="353"/>
      <c r="H33" s="353"/>
      <c r="I33" s="353"/>
      <c r="J33" s="353"/>
      <c r="K33" s="235"/>
    </row>
    <row r="34" spans="2:11" ht="15" customHeight="1">
      <c r="B34" s="238"/>
      <c r="C34" s="239"/>
      <c r="D34" s="237"/>
      <c r="E34" s="241" t="s">
        <v>123</v>
      </c>
      <c r="F34" s="237"/>
      <c r="G34" s="353" t="s">
        <v>1055</v>
      </c>
      <c r="H34" s="353"/>
      <c r="I34" s="353"/>
      <c r="J34" s="353"/>
      <c r="K34" s="235"/>
    </row>
    <row r="35" spans="2:11" ht="30.75" customHeight="1">
      <c r="B35" s="238"/>
      <c r="C35" s="239"/>
      <c r="D35" s="237"/>
      <c r="E35" s="241" t="s">
        <v>1056</v>
      </c>
      <c r="F35" s="237"/>
      <c r="G35" s="353" t="s">
        <v>1057</v>
      </c>
      <c r="H35" s="353"/>
      <c r="I35" s="353"/>
      <c r="J35" s="353"/>
      <c r="K35" s="235"/>
    </row>
    <row r="36" spans="2:11" ht="15" customHeight="1">
      <c r="B36" s="238"/>
      <c r="C36" s="239"/>
      <c r="D36" s="237"/>
      <c r="E36" s="241" t="s">
        <v>60</v>
      </c>
      <c r="F36" s="237"/>
      <c r="G36" s="353" t="s">
        <v>1058</v>
      </c>
      <c r="H36" s="353"/>
      <c r="I36" s="353"/>
      <c r="J36" s="353"/>
      <c r="K36" s="235"/>
    </row>
    <row r="37" spans="2:11" ht="15" customHeight="1">
      <c r="B37" s="238"/>
      <c r="C37" s="239"/>
      <c r="D37" s="237"/>
      <c r="E37" s="241" t="s">
        <v>124</v>
      </c>
      <c r="F37" s="237"/>
      <c r="G37" s="353" t="s">
        <v>1059</v>
      </c>
      <c r="H37" s="353"/>
      <c r="I37" s="353"/>
      <c r="J37" s="353"/>
      <c r="K37" s="235"/>
    </row>
    <row r="38" spans="2:11" ht="15" customHeight="1">
      <c r="B38" s="238"/>
      <c r="C38" s="239"/>
      <c r="D38" s="237"/>
      <c r="E38" s="241" t="s">
        <v>125</v>
      </c>
      <c r="F38" s="237"/>
      <c r="G38" s="353" t="s">
        <v>1060</v>
      </c>
      <c r="H38" s="353"/>
      <c r="I38" s="353"/>
      <c r="J38" s="353"/>
      <c r="K38" s="235"/>
    </row>
    <row r="39" spans="2:11" ht="15" customHeight="1">
      <c r="B39" s="238"/>
      <c r="C39" s="239"/>
      <c r="D39" s="237"/>
      <c r="E39" s="241" t="s">
        <v>126</v>
      </c>
      <c r="F39" s="237"/>
      <c r="G39" s="353" t="s">
        <v>1061</v>
      </c>
      <c r="H39" s="353"/>
      <c r="I39" s="353"/>
      <c r="J39" s="353"/>
      <c r="K39" s="235"/>
    </row>
    <row r="40" spans="2:11" ht="15" customHeight="1">
      <c r="B40" s="238"/>
      <c r="C40" s="239"/>
      <c r="D40" s="237"/>
      <c r="E40" s="241" t="s">
        <v>1062</v>
      </c>
      <c r="F40" s="237"/>
      <c r="G40" s="353" t="s">
        <v>1063</v>
      </c>
      <c r="H40" s="353"/>
      <c r="I40" s="353"/>
      <c r="J40" s="353"/>
      <c r="K40" s="235"/>
    </row>
    <row r="41" spans="2:11" ht="15" customHeight="1">
      <c r="B41" s="238"/>
      <c r="C41" s="239"/>
      <c r="D41" s="237"/>
      <c r="E41" s="241"/>
      <c r="F41" s="237"/>
      <c r="G41" s="353" t="s">
        <v>1064</v>
      </c>
      <c r="H41" s="353"/>
      <c r="I41" s="353"/>
      <c r="J41" s="353"/>
      <c r="K41" s="235"/>
    </row>
    <row r="42" spans="2:11" ht="15" customHeight="1">
      <c r="B42" s="238"/>
      <c r="C42" s="239"/>
      <c r="D42" s="237"/>
      <c r="E42" s="241" t="s">
        <v>1065</v>
      </c>
      <c r="F42" s="237"/>
      <c r="G42" s="353" t="s">
        <v>1066</v>
      </c>
      <c r="H42" s="353"/>
      <c r="I42" s="353"/>
      <c r="J42" s="353"/>
      <c r="K42" s="235"/>
    </row>
    <row r="43" spans="2:11" ht="15" customHeight="1">
      <c r="B43" s="238"/>
      <c r="C43" s="239"/>
      <c r="D43" s="237"/>
      <c r="E43" s="241" t="s">
        <v>128</v>
      </c>
      <c r="F43" s="237"/>
      <c r="G43" s="353" t="s">
        <v>1067</v>
      </c>
      <c r="H43" s="353"/>
      <c r="I43" s="353"/>
      <c r="J43" s="353"/>
      <c r="K43" s="235"/>
    </row>
    <row r="44" spans="2:11" ht="12.75" customHeight="1">
      <c r="B44" s="238"/>
      <c r="C44" s="239"/>
      <c r="D44" s="237"/>
      <c r="E44" s="237"/>
      <c r="F44" s="237"/>
      <c r="G44" s="237"/>
      <c r="H44" s="237"/>
      <c r="I44" s="237"/>
      <c r="J44" s="237"/>
      <c r="K44" s="235"/>
    </row>
    <row r="45" spans="2:11" ht="15" customHeight="1">
      <c r="B45" s="238"/>
      <c r="C45" s="239"/>
      <c r="D45" s="353" t="s">
        <v>1068</v>
      </c>
      <c r="E45" s="353"/>
      <c r="F45" s="353"/>
      <c r="G45" s="353"/>
      <c r="H45" s="353"/>
      <c r="I45" s="353"/>
      <c r="J45" s="353"/>
      <c r="K45" s="235"/>
    </row>
    <row r="46" spans="2:11" ht="15" customHeight="1">
      <c r="B46" s="238"/>
      <c r="C46" s="239"/>
      <c r="D46" s="239"/>
      <c r="E46" s="353" t="s">
        <v>1069</v>
      </c>
      <c r="F46" s="353"/>
      <c r="G46" s="353"/>
      <c r="H46" s="353"/>
      <c r="I46" s="353"/>
      <c r="J46" s="353"/>
      <c r="K46" s="235"/>
    </row>
    <row r="47" spans="2:11" ht="15" customHeight="1">
      <c r="B47" s="238"/>
      <c r="C47" s="239"/>
      <c r="D47" s="239"/>
      <c r="E47" s="353" t="s">
        <v>1070</v>
      </c>
      <c r="F47" s="353"/>
      <c r="G47" s="353"/>
      <c r="H47" s="353"/>
      <c r="I47" s="353"/>
      <c r="J47" s="353"/>
      <c r="K47" s="235"/>
    </row>
    <row r="48" spans="2:11" ht="15" customHeight="1">
      <c r="B48" s="238"/>
      <c r="C48" s="239"/>
      <c r="D48" s="239"/>
      <c r="E48" s="353" t="s">
        <v>1071</v>
      </c>
      <c r="F48" s="353"/>
      <c r="G48" s="353"/>
      <c r="H48" s="353"/>
      <c r="I48" s="353"/>
      <c r="J48" s="353"/>
      <c r="K48" s="235"/>
    </row>
    <row r="49" spans="2:11" ht="15" customHeight="1">
      <c r="B49" s="238"/>
      <c r="C49" s="239"/>
      <c r="D49" s="353" t="s">
        <v>1072</v>
      </c>
      <c r="E49" s="353"/>
      <c r="F49" s="353"/>
      <c r="G49" s="353"/>
      <c r="H49" s="353"/>
      <c r="I49" s="353"/>
      <c r="J49" s="353"/>
      <c r="K49" s="235"/>
    </row>
    <row r="50" spans="2:11" ht="25.5" customHeight="1">
      <c r="B50" s="234"/>
      <c r="C50" s="355" t="s">
        <v>1073</v>
      </c>
      <c r="D50" s="355"/>
      <c r="E50" s="355"/>
      <c r="F50" s="355"/>
      <c r="G50" s="355"/>
      <c r="H50" s="355"/>
      <c r="I50" s="355"/>
      <c r="J50" s="355"/>
      <c r="K50" s="235"/>
    </row>
    <row r="51" spans="2:11" ht="5.25" customHeight="1">
      <c r="B51" s="234"/>
      <c r="C51" s="236"/>
      <c r="D51" s="236"/>
      <c r="E51" s="236"/>
      <c r="F51" s="236"/>
      <c r="G51" s="236"/>
      <c r="H51" s="236"/>
      <c r="I51" s="236"/>
      <c r="J51" s="236"/>
      <c r="K51" s="235"/>
    </row>
    <row r="52" spans="2:11" ht="15" customHeight="1">
      <c r="B52" s="234"/>
      <c r="C52" s="353" t="s">
        <v>1074</v>
      </c>
      <c r="D52" s="353"/>
      <c r="E52" s="353"/>
      <c r="F52" s="353"/>
      <c r="G52" s="353"/>
      <c r="H52" s="353"/>
      <c r="I52" s="353"/>
      <c r="J52" s="353"/>
      <c r="K52" s="235"/>
    </row>
    <row r="53" spans="2:11" ht="15" customHeight="1">
      <c r="B53" s="234"/>
      <c r="C53" s="353" t="s">
        <v>1075</v>
      </c>
      <c r="D53" s="353"/>
      <c r="E53" s="353"/>
      <c r="F53" s="353"/>
      <c r="G53" s="353"/>
      <c r="H53" s="353"/>
      <c r="I53" s="353"/>
      <c r="J53" s="353"/>
      <c r="K53" s="235"/>
    </row>
    <row r="54" spans="2:11" ht="12.75" customHeight="1">
      <c r="B54" s="234"/>
      <c r="C54" s="237"/>
      <c r="D54" s="237"/>
      <c r="E54" s="237"/>
      <c r="F54" s="237"/>
      <c r="G54" s="237"/>
      <c r="H54" s="237"/>
      <c r="I54" s="237"/>
      <c r="J54" s="237"/>
      <c r="K54" s="235"/>
    </row>
    <row r="55" spans="2:11" ht="15" customHeight="1">
      <c r="B55" s="234"/>
      <c r="C55" s="353" t="s">
        <v>1076</v>
      </c>
      <c r="D55" s="353"/>
      <c r="E55" s="353"/>
      <c r="F55" s="353"/>
      <c r="G55" s="353"/>
      <c r="H55" s="353"/>
      <c r="I55" s="353"/>
      <c r="J55" s="353"/>
      <c r="K55" s="235"/>
    </row>
    <row r="56" spans="2:11" ht="15" customHeight="1">
      <c r="B56" s="234"/>
      <c r="C56" s="239"/>
      <c r="D56" s="353" t="s">
        <v>1077</v>
      </c>
      <c r="E56" s="353"/>
      <c r="F56" s="353"/>
      <c r="G56" s="353"/>
      <c r="H56" s="353"/>
      <c r="I56" s="353"/>
      <c r="J56" s="353"/>
      <c r="K56" s="235"/>
    </row>
    <row r="57" spans="2:11" ht="15" customHeight="1">
      <c r="B57" s="234"/>
      <c r="C57" s="239"/>
      <c r="D57" s="353" t="s">
        <v>1078</v>
      </c>
      <c r="E57" s="353"/>
      <c r="F57" s="353"/>
      <c r="G57" s="353"/>
      <c r="H57" s="353"/>
      <c r="I57" s="353"/>
      <c r="J57" s="353"/>
      <c r="K57" s="235"/>
    </row>
    <row r="58" spans="2:11" ht="15" customHeight="1">
      <c r="B58" s="234"/>
      <c r="C58" s="239"/>
      <c r="D58" s="353" t="s">
        <v>1079</v>
      </c>
      <c r="E58" s="353"/>
      <c r="F58" s="353"/>
      <c r="G58" s="353"/>
      <c r="H58" s="353"/>
      <c r="I58" s="353"/>
      <c r="J58" s="353"/>
      <c r="K58" s="235"/>
    </row>
    <row r="59" spans="2:11" ht="15" customHeight="1">
      <c r="B59" s="234"/>
      <c r="C59" s="239"/>
      <c r="D59" s="353" t="s">
        <v>1080</v>
      </c>
      <c r="E59" s="353"/>
      <c r="F59" s="353"/>
      <c r="G59" s="353"/>
      <c r="H59" s="353"/>
      <c r="I59" s="353"/>
      <c r="J59" s="353"/>
      <c r="K59" s="235"/>
    </row>
    <row r="60" spans="2:11" ht="15" customHeight="1">
      <c r="B60" s="234"/>
      <c r="C60" s="239"/>
      <c r="D60" s="354" t="s">
        <v>1081</v>
      </c>
      <c r="E60" s="354"/>
      <c r="F60" s="354"/>
      <c r="G60" s="354"/>
      <c r="H60" s="354"/>
      <c r="I60" s="354"/>
      <c r="J60" s="354"/>
      <c r="K60" s="235"/>
    </row>
    <row r="61" spans="2:11" ht="15" customHeight="1">
      <c r="B61" s="234"/>
      <c r="C61" s="239"/>
      <c r="D61" s="353" t="s">
        <v>1082</v>
      </c>
      <c r="E61" s="353"/>
      <c r="F61" s="353"/>
      <c r="G61" s="353"/>
      <c r="H61" s="353"/>
      <c r="I61" s="353"/>
      <c r="J61" s="353"/>
      <c r="K61" s="235"/>
    </row>
    <row r="62" spans="2:11" ht="12.75" customHeight="1">
      <c r="B62" s="234"/>
      <c r="C62" s="239"/>
      <c r="D62" s="239"/>
      <c r="E62" s="242"/>
      <c r="F62" s="239"/>
      <c r="G62" s="239"/>
      <c r="H62" s="239"/>
      <c r="I62" s="239"/>
      <c r="J62" s="239"/>
      <c r="K62" s="235"/>
    </row>
    <row r="63" spans="2:11" ht="15" customHeight="1">
      <c r="B63" s="234"/>
      <c r="C63" s="239"/>
      <c r="D63" s="353" t="s">
        <v>1083</v>
      </c>
      <c r="E63" s="353"/>
      <c r="F63" s="353"/>
      <c r="G63" s="353"/>
      <c r="H63" s="353"/>
      <c r="I63" s="353"/>
      <c r="J63" s="353"/>
      <c r="K63" s="235"/>
    </row>
    <row r="64" spans="2:11" ht="15" customHeight="1">
      <c r="B64" s="234"/>
      <c r="C64" s="239"/>
      <c r="D64" s="354" t="s">
        <v>1084</v>
      </c>
      <c r="E64" s="354"/>
      <c r="F64" s="354"/>
      <c r="G64" s="354"/>
      <c r="H64" s="354"/>
      <c r="I64" s="354"/>
      <c r="J64" s="354"/>
      <c r="K64" s="235"/>
    </row>
    <row r="65" spans="2:11" ht="15" customHeight="1">
      <c r="B65" s="234"/>
      <c r="C65" s="239"/>
      <c r="D65" s="353" t="s">
        <v>1085</v>
      </c>
      <c r="E65" s="353"/>
      <c r="F65" s="353"/>
      <c r="G65" s="353"/>
      <c r="H65" s="353"/>
      <c r="I65" s="353"/>
      <c r="J65" s="353"/>
      <c r="K65" s="235"/>
    </row>
    <row r="66" spans="2:11" ht="15" customHeight="1">
      <c r="B66" s="234"/>
      <c r="C66" s="239"/>
      <c r="D66" s="353" t="s">
        <v>1086</v>
      </c>
      <c r="E66" s="353"/>
      <c r="F66" s="353"/>
      <c r="G66" s="353"/>
      <c r="H66" s="353"/>
      <c r="I66" s="353"/>
      <c r="J66" s="353"/>
      <c r="K66" s="235"/>
    </row>
    <row r="67" spans="2:11" ht="15" customHeight="1">
      <c r="B67" s="234"/>
      <c r="C67" s="239"/>
      <c r="D67" s="353" t="s">
        <v>1087</v>
      </c>
      <c r="E67" s="353"/>
      <c r="F67" s="353"/>
      <c r="G67" s="353"/>
      <c r="H67" s="353"/>
      <c r="I67" s="353"/>
      <c r="J67" s="353"/>
      <c r="K67" s="235"/>
    </row>
    <row r="68" spans="2:11" ht="15" customHeight="1">
      <c r="B68" s="234"/>
      <c r="C68" s="239"/>
      <c r="D68" s="353" t="s">
        <v>1088</v>
      </c>
      <c r="E68" s="353"/>
      <c r="F68" s="353"/>
      <c r="G68" s="353"/>
      <c r="H68" s="353"/>
      <c r="I68" s="353"/>
      <c r="J68" s="353"/>
      <c r="K68" s="235"/>
    </row>
    <row r="69" spans="2:11" ht="12.75" customHeight="1">
      <c r="B69" s="243"/>
      <c r="C69" s="244"/>
      <c r="D69" s="244"/>
      <c r="E69" s="244"/>
      <c r="F69" s="244"/>
      <c r="G69" s="244"/>
      <c r="H69" s="244"/>
      <c r="I69" s="244"/>
      <c r="J69" s="244"/>
      <c r="K69" s="245"/>
    </row>
    <row r="70" spans="2:11" ht="18.75" customHeight="1">
      <c r="B70" s="246"/>
      <c r="C70" s="246"/>
      <c r="D70" s="246"/>
      <c r="E70" s="246"/>
      <c r="F70" s="246"/>
      <c r="G70" s="246"/>
      <c r="H70" s="246"/>
      <c r="I70" s="246"/>
      <c r="J70" s="246"/>
      <c r="K70" s="247"/>
    </row>
    <row r="71" spans="2:11" ht="18.75" customHeight="1">
      <c r="B71" s="247"/>
      <c r="C71" s="247"/>
      <c r="D71" s="247"/>
      <c r="E71" s="247"/>
      <c r="F71" s="247"/>
      <c r="G71" s="247"/>
      <c r="H71" s="247"/>
      <c r="I71" s="247"/>
      <c r="J71" s="247"/>
      <c r="K71" s="247"/>
    </row>
    <row r="72" spans="2:11" ht="7.5" customHeight="1">
      <c r="B72" s="248"/>
      <c r="C72" s="249"/>
      <c r="D72" s="249"/>
      <c r="E72" s="249"/>
      <c r="F72" s="249"/>
      <c r="G72" s="249"/>
      <c r="H72" s="249"/>
      <c r="I72" s="249"/>
      <c r="J72" s="249"/>
      <c r="K72" s="250"/>
    </row>
    <row r="73" spans="2:11" ht="45" customHeight="1">
      <c r="B73" s="251"/>
      <c r="C73" s="352" t="s">
        <v>103</v>
      </c>
      <c r="D73" s="352"/>
      <c r="E73" s="352"/>
      <c r="F73" s="352"/>
      <c r="G73" s="352"/>
      <c r="H73" s="352"/>
      <c r="I73" s="352"/>
      <c r="J73" s="352"/>
      <c r="K73" s="252"/>
    </row>
    <row r="74" spans="2:11" ht="17.25" customHeight="1">
      <c r="B74" s="251"/>
      <c r="C74" s="253" t="s">
        <v>1089</v>
      </c>
      <c r="D74" s="253"/>
      <c r="E74" s="253"/>
      <c r="F74" s="253" t="s">
        <v>1090</v>
      </c>
      <c r="G74" s="254"/>
      <c r="H74" s="253" t="s">
        <v>124</v>
      </c>
      <c r="I74" s="253" t="s">
        <v>64</v>
      </c>
      <c r="J74" s="253" t="s">
        <v>1091</v>
      </c>
      <c r="K74" s="252"/>
    </row>
    <row r="75" spans="2:11" ht="17.25" customHeight="1">
      <c r="B75" s="251"/>
      <c r="C75" s="255" t="s">
        <v>1092</v>
      </c>
      <c r="D75" s="255"/>
      <c r="E75" s="255"/>
      <c r="F75" s="256" t="s">
        <v>1093</v>
      </c>
      <c r="G75" s="257"/>
      <c r="H75" s="255"/>
      <c r="I75" s="255"/>
      <c r="J75" s="255" t="s">
        <v>1094</v>
      </c>
      <c r="K75" s="252"/>
    </row>
    <row r="76" spans="2:11" ht="5.25" customHeight="1">
      <c r="B76" s="251"/>
      <c r="C76" s="258"/>
      <c r="D76" s="258"/>
      <c r="E76" s="258"/>
      <c r="F76" s="258"/>
      <c r="G76" s="259"/>
      <c r="H76" s="258"/>
      <c r="I76" s="258"/>
      <c r="J76" s="258"/>
      <c r="K76" s="252"/>
    </row>
    <row r="77" spans="2:11" ht="15" customHeight="1">
      <c r="B77" s="251"/>
      <c r="C77" s="241" t="s">
        <v>60</v>
      </c>
      <c r="D77" s="258"/>
      <c r="E77" s="258"/>
      <c r="F77" s="260" t="s">
        <v>1095</v>
      </c>
      <c r="G77" s="259"/>
      <c r="H77" s="241" t="s">
        <v>1096</v>
      </c>
      <c r="I77" s="241" t="s">
        <v>1097</v>
      </c>
      <c r="J77" s="241">
        <v>20</v>
      </c>
      <c r="K77" s="252"/>
    </row>
    <row r="78" spans="2:11" ht="15" customHeight="1">
      <c r="B78" s="251"/>
      <c r="C78" s="241" t="s">
        <v>1098</v>
      </c>
      <c r="D78" s="241"/>
      <c r="E78" s="241"/>
      <c r="F78" s="260" t="s">
        <v>1095</v>
      </c>
      <c r="G78" s="259"/>
      <c r="H78" s="241" t="s">
        <v>1099</v>
      </c>
      <c r="I78" s="241" t="s">
        <v>1097</v>
      </c>
      <c r="J78" s="241">
        <v>120</v>
      </c>
      <c r="K78" s="252"/>
    </row>
    <row r="79" spans="2:11" ht="15" customHeight="1">
      <c r="B79" s="261"/>
      <c r="C79" s="241" t="s">
        <v>1100</v>
      </c>
      <c r="D79" s="241"/>
      <c r="E79" s="241"/>
      <c r="F79" s="260" t="s">
        <v>1101</v>
      </c>
      <c r="G79" s="259"/>
      <c r="H79" s="241" t="s">
        <v>1102</v>
      </c>
      <c r="I79" s="241" t="s">
        <v>1097</v>
      </c>
      <c r="J79" s="241">
        <v>50</v>
      </c>
      <c r="K79" s="252"/>
    </row>
    <row r="80" spans="2:11" ht="15" customHeight="1">
      <c r="B80" s="261"/>
      <c r="C80" s="241" t="s">
        <v>1103</v>
      </c>
      <c r="D80" s="241"/>
      <c r="E80" s="241"/>
      <c r="F80" s="260" t="s">
        <v>1095</v>
      </c>
      <c r="G80" s="259"/>
      <c r="H80" s="241" t="s">
        <v>1104</v>
      </c>
      <c r="I80" s="241" t="s">
        <v>1105</v>
      </c>
      <c r="J80" s="241"/>
      <c r="K80" s="252"/>
    </row>
    <row r="81" spans="2:11" ht="15" customHeight="1">
      <c r="B81" s="261"/>
      <c r="C81" s="241" t="s">
        <v>1106</v>
      </c>
      <c r="D81" s="241"/>
      <c r="E81" s="241"/>
      <c r="F81" s="260" t="s">
        <v>1101</v>
      </c>
      <c r="G81" s="241"/>
      <c r="H81" s="241" t="s">
        <v>1107</v>
      </c>
      <c r="I81" s="241" t="s">
        <v>1097</v>
      </c>
      <c r="J81" s="241">
        <v>15</v>
      </c>
      <c r="K81" s="252"/>
    </row>
    <row r="82" spans="2:11" ht="15" customHeight="1">
      <c r="B82" s="261"/>
      <c r="C82" s="241" t="s">
        <v>1108</v>
      </c>
      <c r="D82" s="241"/>
      <c r="E82" s="241"/>
      <c r="F82" s="260" t="s">
        <v>1101</v>
      </c>
      <c r="G82" s="241"/>
      <c r="H82" s="241" t="s">
        <v>1109</v>
      </c>
      <c r="I82" s="241" t="s">
        <v>1097</v>
      </c>
      <c r="J82" s="241">
        <v>15</v>
      </c>
      <c r="K82" s="252"/>
    </row>
    <row r="83" spans="2:11" ht="15" customHeight="1">
      <c r="B83" s="261"/>
      <c r="C83" s="241" t="s">
        <v>1110</v>
      </c>
      <c r="D83" s="241"/>
      <c r="E83" s="241"/>
      <c r="F83" s="260" t="s">
        <v>1101</v>
      </c>
      <c r="G83" s="241"/>
      <c r="H83" s="241" t="s">
        <v>1111</v>
      </c>
      <c r="I83" s="241" t="s">
        <v>1097</v>
      </c>
      <c r="J83" s="241">
        <v>20</v>
      </c>
      <c r="K83" s="252"/>
    </row>
    <row r="84" spans="2:11" ht="15" customHeight="1">
      <c r="B84" s="261"/>
      <c r="C84" s="241" t="s">
        <v>1112</v>
      </c>
      <c r="D84" s="241"/>
      <c r="E84" s="241"/>
      <c r="F84" s="260" t="s">
        <v>1101</v>
      </c>
      <c r="G84" s="241"/>
      <c r="H84" s="241" t="s">
        <v>1113</v>
      </c>
      <c r="I84" s="241" t="s">
        <v>1097</v>
      </c>
      <c r="J84" s="241">
        <v>20</v>
      </c>
      <c r="K84" s="252"/>
    </row>
    <row r="85" spans="2:11" ht="15" customHeight="1">
      <c r="B85" s="261"/>
      <c r="C85" s="241" t="s">
        <v>1114</v>
      </c>
      <c r="D85" s="241"/>
      <c r="E85" s="241"/>
      <c r="F85" s="260" t="s">
        <v>1101</v>
      </c>
      <c r="G85" s="259"/>
      <c r="H85" s="241" t="s">
        <v>1115</v>
      </c>
      <c r="I85" s="241" t="s">
        <v>1097</v>
      </c>
      <c r="J85" s="241">
        <v>50</v>
      </c>
      <c r="K85" s="252"/>
    </row>
    <row r="86" spans="2:11" ht="15" customHeight="1">
      <c r="B86" s="261"/>
      <c r="C86" s="241" t="s">
        <v>1116</v>
      </c>
      <c r="D86" s="241"/>
      <c r="E86" s="241"/>
      <c r="F86" s="260" t="s">
        <v>1101</v>
      </c>
      <c r="G86" s="259"/>
      <c r="H86" s="241" t="s">
        <v>1117</v>
      </c>
      <c r="I86" s="241" t="s">
        <v>1097</v>
      </c>
      <c r="J86" s="241">
        <v>20</v>
      </c>
      <c r="K86" s="252"/>
    </row>
    <row r="87" spans="2:11" ht="15" customHeight="1">
      <c r="B87" s="261"/>
      <c r="C87" s="241" t="s">
        <v>1118</v>
      </c>
      <c r="D87" s="241"/>
      <c r="E87" s="241"/>
      <c r="F87" s="260" t="s">
        <v>1101</v>
      </c>
      <c r="G87" s="259"/>
      <c r="H87" s="241" t="s">
        <v>1119</v>
      </c>
      <c r="I87" s="241" t="s">
        <v>1097</v>
      </c>
      <c r="J87" s="241">
        <v>20</v>
      </c>
      <c r="K87" s="252"/>
    </row>
    <row r="88" spans="2:11" ht="15" customHeight="1">
      <c r="B88" s="261"/>
      <c r="C88" s="241" t="s">
        <v>1120</v>
      </c>
      <c r="D88" s="241"/>
      <c r="E88" s="241"/>
      <c r="F88" s="260" t="s">
        <v>1101</v>
      </c>
      <c r="G88" s="259"/>
      <c r="H88" s="241" t="s">
        <v>1121</v>
      </c>
      <c r="I88" s="241" t="s">
        <v>1097</v>
      </c>
      <c r="J88" s="241">
        <v>50</v>
      </c>
      <c r="K88" s="252"/>
    </row>
    <row r="89" spans="2:11" ht="15" customHeight="1">
      <c r="B89" s="261"/>
      <c r="C89" s="241" t="s">
        <v>1122</v>
      </c>
      <c r="D89" s="241"/>
      <c r="E89" s="241"/>
      <c r="F89" s="260" t="s">
        <v>1101</v>
      </c>
      <c r="G89" s="259"/>
      <c r="H89" s="241" t="s">
        <v>1122</v>
      </c>
      <c r="I89" s="241" t="s">
        <v>1097</v>
      </c>
      <c r="J89" s="241">
        <v>50</v>
      </c>
      <c r="K89" s="252"/>
    </row>
    <row r="90" spans="2:11" ht="15" customHeight="1">
      <c r="B90" s="261"/>
      <c r="C90" s="241" t="s">
        <v>129</v>
      </c>
      <c r="D90" s="241"/>
      <c r="E90" s="241"/>
      <c r="F90" s="260" t="s">
        <v>1101</v>
      </c>
      <c r="G90" s="259"/>
      <c r="H90" s="241" t="s">
        <v>1123</v>
      </c>
      <c r="I90" s="241" t="s">
        <v>1097</v>
      </c>
      <c r="J90" s="241">
        <v>255</v>
      </c>
      <c r="K90" s="252"/>
    </row>
    <row r="91" spans="2:11" ht="15" customHeight="1">
      <c r="B91" s="261"/>
      <c r="C91" s="241" t="s">
        <v>1124</v>
      </c>
      <c r="D91" s="241"/>
      <c r="E91" s="241"/>
      <c r="F91" s="260" t="s">
        <v>1095</v>
      </c>
      <c r="G91" s="259"/>
      <c r="H91" s="241" t="s">
        <v>1125</v>
      </c>
      <c r="I91" s="241" t="s">
        <v>1126</v>
      </c>
      <c r="J91" s="241"/>
      <c r="K91" s="252"/>
    </row>
    <row r="92" spans="2:11" ht="15" customHeight="1">
      <c r="B92" s="261"/>
      <c r="C92" s="241" t="s">
        <v>1127</v>
      </c>
      <c r="D92" s="241"/>
      <c r="E92" s="241"/>
      <c r="F92" s="260" t="s">
        <v>1095</v>
      </c>
      <c r="G92" s="259"/>
      <c r="H92" s="241" t="s">
        <v>1128</v>
      </c>
      <c r="I92" s="241" t="s">
        <v>1129</v>
      </c>
      <c r="J92" s="241"/>
      <c r="K92" s="252"/>
    </row>
    <row r="93" spans="2:11" ht="15" customHeight="1">
      <c r="B93" s="261"/>
      <c r="C93" s="241" t="s">
        <v>1130</v>
      </c>
      <c r="D93" s="241"/>
      <c r="E93" s="241"/>
      <c r="F93" s="260" t="s">
        <v>1095</v>
      </c>
      <c r="G93" s="259"/>
      <c r="H93" s="241" t="s">
        <v>1130</v>
      </c>
      <c r="I93" s="241" t="s">
        <v>1129</v>
      </c>
      <c r="J93" s="241"/>
      <c r="K93" s="252"/>
    </row>
    <row r="94" spans="2:11" ht="15" customHeight="1">
      <c r="B94" s="261"/>
      <c r="C94" s="241" t="s">
        <v>45</v>
      </c>
      <c r="D94" s="241"/>
      <c r="E94" s="241"/>
      <c r="F94" s="260" t="s">
        <v>1095</v>
      </c>
      <c r="G94" s="259"/>
      <c r="H94" s="241" t="s">
        <v>1131</v>
      </c>
      <c r="I94" s="241" t="s">
        <v>1129</v>
      </c>
      <c r="J94" s="241"/>
      <c r="K94" s="252"/>
    </row>
    <row r="95" spans="2:11" ht="15" customHeight="1">
      <c r="B95" s="261"/>
      <c r="C95" s="241" t="s">
        <v>55</v>
      </c>
      <c r="D95" s="241"/>
      <c r="E95" s="241"/>
      <c r="F95" s="260" t="s">
        <v>1095</v>
      </c>
      <c r="G95" s="259"/>
      <c r="H95" s="241" t="s">
        <v>1132</v>
      </c>
      <c r="I95" s="241" t="s">
        <v>1129</v>
      </c>
      <c r="J95" s="241"/>
      <c r="K95" s="252"/>
    </row>
    <row r="96" spans="2:11" ht="15" customHeight="1">
      <c r="B96" s="262"/>
      <c r="C96" s="263"/>
      <c r="D96" s="263"/>
      <c r="E96" s="263"/>
      <c r="F96" s="263"/>
      <c r="G96" s="263"/>
      <c r="H96" s="263"/>
      <c r="I96" s="263"/>
      <c r="J96" s="263"/>
      <c r="K96" s="264"/>
    </row>
    <row r="97" spans="2:11" ht="18.75" customHeight="1">
      <c r="B97" s="265"/>
      <c r="C97" s="266"/>
      <c r="D97" s="266"/>
      <c r="E97" s="266"/>
      <c r="F97" s="266"/>
      <c r="G97" s="266"/>
      <c r="H97" s="266"/>
      <c r="I97" s="266"/>
      <c r="J97" s="266"/>
      <c r="K97" s="265"/>
    </row>
    <row r="98" spans="2:11" ht="18.75" customHeight="1">
      <c r="B98" s="247"/>
      <c r="C98" s="247"/>
      <c r="D98" s="247"/>
      <c r="E98" s="247"/>
      <c r="F98" s="247"/>
      <c r="G98" s="247"/>
      <c r="H98" s="247"/>
      <c r="I98" s="247"/>
      <c r="J98" s="247"/>
      <c r="K98" s="247"/>
    </row>
    <row r="99" spans="2:11" ht="7.5" customHeight="1">
      <c r="B99" s="248"/>
      <c r="C99" s="249"/>
      <c r="D99" s="249"/>
      <c r="E99" s="249"/>
      <c r="F99" s="249"/>
      <c r="G99" s="249"/>
      <c r="H99" s="249"/>
      <c r="I99" s="249"/>
      <c r="J99" s="249"/>
      <c r="K99" s="250"/>
    </row>
    <row r="100" spans="2:11" ht="45" customHeight="1">
      <c r="B100" s="251"/>
      <c r="C100" s="352" t="s">
        <v>1133</v>
      </c>
      <c r="D100" s="352"/>
      <c r="E100" s="352"/>
      <c r="F100" s="352"/>
      <c r="G100" s="352"/>
      <c r="H100" s="352"/>
      <c r="I100" s="352"/>
      <c r="J100" s="352"/>
      <c r="K100" s="252"/>
    </row>
    <row r="101" spans="2:11" ht="17.25" customHeight="1">
      <c r="B101" s="251"/>
      <c r="C101" s="253" t="s">
        <v>1089</v>
      </c>
      <c r="D101" s="253"/>
      <c r="E101" s="253"/>
      <c r="F101" s="253" t="s">
        <v>1090</v>
      </c>
      <c r="G101" s="254"/>
      <c r="H101" s="253" t="s">
        <v>124</v>
      </c>
      <c r="I101" s="253" t="s">
        <v>64</v>
      </c>
      <c r="J101" s="253" t="s">
        <v>1091</v>
      </c>
      <c r="K101" s="252"/>
    </row>
    <row r="102" spans="2:11" ht="17.25" customHeight="1">
      <c r="B102" s="251"/>
      <c r="C102" s="255" t="s">
        <v>1092</v>
      </c>
      <c r="D102" s="255"/>
      <c r="E102" s="255"/>
      <c r="F102" s="256" t="s">
        <v>1093</v>
      </c>
      <c r="G102" s="257"/>
      <c r="H102" s="255"/>
      <c r="I102" s="255"/>
      <c r="J102" s="255" t="s">
        <v>1094</v>
      </c>
      <c r="K102" s="252"/>
    </row>
    <row r="103" spans="2:11" ht="5.25" customHeight="1">
      <c r="B103" s="251"/>
      <c r="C103" s="253"/>
      <c r="D103" s="253"/>
      <c r="E103" s="253"/>
      <c r="F103" s="253"/>
      <c r="G103" s="267"/>
      <c r="H103" s="253"/>
      <c r="I103" s="253"/>
      <c r="J103" s="253"/>
      <c r="K103" s="252"/>
    </row>
    <row r="104" spans="2:11" ht="15" customHeight="1">
      <c r="B104" s="251"/>
      <c r="C104" s="241" t="s">
        <v>60</v>
      </c>
      <c r="D104" s="258"/>
      <c r="E104" s="258"/>
      <c r="F104" s="260" t="s">
        <v>1095</v>
      </c>
      <c r="G104" s="267"/>
      <c r="H104" s="241" t="s">
        <v>1134</v>
      </c>
      <c r="I104" s="241" t="s">
        <v>1097</v>
      </c>
      <c r="J104" s="241">
        <v>20</v>
      </c>
      <c r="K104" s="252"/>
    </row>
    <row r="105" spans="2:11" ht="15" customHeight="1">
      <c r="B105" s="251"/>
      <c r="C105" s="241" t="s">
        <v>1098</v>
      </c>
      <c r="D105" s="241"/>
      <c r="E105" s="241"/>
      <c r="F105" s="260" t="s">
        <v>1095</v>
      </c>
      <c r="G105" s="241"/>
      <c r="H105" s="241" t="s">
        <v>1134</v>
      </c>
      <c r="I105" s="241" t="s">
        <v>1097</v>
      </c>
      <c r="J105" s="241">
        <v>120</v>
      </c>
      <c r="K105" s="252"/>
    </row>
    <row r="106" spans="2:11" ht="15" customHeight="1">
      <c r="B106" s="261"/>
      <c r="C106" s="241" t="s">
        <v>1100</v>
      </c>
      <c r="D106" s="241"/>
      <c r="E106" s="241"/>
      <c r="F106" s="260" t="s">
        <v>1101</v>
      </c>
      <c r="G106" s="241"/>
      <c r="H106" s="241" t="s">
        <v>1134</v>
      </c>
      <c r="I106" s="241" t="s">
        <v>1097</v>
      </c>
      <c r="J106" s="241">
        <v>50</v>
      </c>
      <c r="K106" s="252"/>
    </row>
    <row r="107" spans="2:11" ht="15" customHeight="1">
      <c r="B107" s="261"/>
      <c r="C107" s="241" t="s">
        <v>1103</v>
      </c>
      <c r="D107" s="241"/>
      <c r="E107" s="241"/>
      <c r="F107" s="260" t="s">
        <v>1095</v>
      </c>
      <c r="G107" s="241"/>
      <c r="H107" s="241" t="s">
        <v>1134</v>
      </c>
      <c r="I107" s="241" t="s">
        <v>1105</v>
      </c>
      <c r="J107" s="241"/>
      <c r="K107" s="252"/>
    </row>
    <row r="108" spans="2:11" ht="15" customHeight="1">
      <c r="B108" s="261"/>
      <c r="C108" s="241" t="s">
        <v>1114</v>
      </c>
      <c r="D108" s="241"/>
      <c r="E108" s="241"/>
      <c r="F108" s="260" t="s">
        <v>1101</v>
      </c>
      <c r="G108" s="241"/>
      <c r="H108" s="241" t="s">
        <v>1134</v>
      </c>
      <c r="I108" s="241" t="s">
        <v>1097</v>
      </c>
      <c r="J108" s="241">
        <v>50</v>
      </c>
      <c r="K108" s="252"/>
    </row>
    <row r="109" spans="2:11" ht="15" customHeight="1">
      <c r="B109" s="261"/>
      <c r="C109" s="241" t="s">
        <v>1122</v>
      </c>
      <c r="D109" s="241"/>
      <c r="E109" s="241"/>
      <c r="F109" s="260" t="s">
        <v>1101</v>
      </c>
      <c r="G109" s="241"/>
      <c r="H109" s="241" t="s">
        <v>1134</v>
      </c>
      <c r="I109" s="241" t="s">
        <v>1097</v>
      </c>
      <c r="J109" s="241">
        <v>50</v>
      </c>
      <c r="K109" s="252"/>
    </row>
    <row r="110" spans="2:11" ht="15" customHeight="1">
      <c r="B110" s="261"/>
      <c r="C110" s="241" t="s">
        <v>1120</v>
      </c>
      <c r="D110" s="241"/>
      <c r="E110" s="241"/>
      <c r="F110" s="260" t="s">
        <v>1101</v>
      </c>
      <c r="G110" s="241"/>
      <c r="H110" s="241" t="s">
        <v>1134</v>
      </c>
      <c r="I110" s="241" t="s">
        <v>1097</v>
      </c>
      <c r="J110" s="241">
        <v>50</v>
      </c>
      <c r="K110" s="252"/>
    </row>
    <row r="111" spans="2:11" ht="15" customHeight="1">
      <c r="B111" s="261"/>
      <c r="C111" s="241" t="s">
        <v>60</v>
      </c>
      <c r="D111" s="241"/>
      <c r="E111" s="241"/>
      <c r="F111" s="260" t="s">
        <v>1095</v>
      </c>
      <c r="G111" s="241"/>
      <c r="H111" s="241" t="s">
        <v>1135</v>
      </c>
      <c r="I111" s="241" t="s">
        <v>1097</v>
      </c>
      <c r="J111" s="241">
        <v>20</v>
      </c>
      <c r="K111" s="252"/>
    </row>
    <row r="112" spans="2:11" ht="15" customHeight="1">
      <c r="B112" s="261"/>
      <c r="C112" s="241" t="s">
        <v>1136</v>
      </c>
      <c r="D112" s="241"/>
      <c r="E112" s="241"/>
      <c r="F112" s="260" t="s">
        <v>1095</v>
      </c>
      <c r="G112" s="241"/>
      <c r="H112" s="241" t="s">
        <v>1137</v>
      </c>
      <c r="I112" s="241" t="s">
        <v>1097</v>
      </c>
      <c r="J112" s="241">
        <v>120</v>
      </c>
      <c r="K112" s="252"/>
    </row>
    <row r="113" spans="2:11" ht="15" customHeight="1">
      <c r="B113" s="261"/>
      <c r="C113" s="241" t="s">
        <v>45</v>
      </c>
      <c r="D113" s="241"/>
      <c r="E113" s="241"/>
      <c r="F113" s="260" t="s">
        <v>1095</v>
      </c>
      <c r="G113" s="241"/>
      <c r="H113" s="241" t="s">
        <v>1138</v>
      </c>
      <c r="I113" s="241" t="s">
        <v>1129</v>
      </c>
      <c r="J113" s="241"/>
      <c r="K113" s="252"/>
    </row>
    <row r="114" spans="2:11" ht="15" customHeight="1">
      <c r="B114" s="261"/>
      <c r="C114" s="241" t="s">
        <v>55</v>
      </c>
      <c r="D114" s="241"/>
      <c r="E114" s="241"/>
      <c r="F114" s="260" t="s">
        <v>1095</v>
      </c>
      <c r="G114" s="241"/>
      <c r="H114" s="241" t="s">
        <v>1139</v>
      </c>
      <c r="I114" s="241" t="s">
        <v>1129</v>
      </c>
      <c r="J114" s="241"/>
      <c r="K114" s="252"/>
    </row>
    <row r="115" spans="2:11" ht="15" customHeight="1">
      <c r="B115" s="261"/>
      <c r="C115" s="241" t="s">
        <v>64</v>
      </c>
      <c r="D115" s="241"/>
      <c r="E115" s="241"/>
      <c r="F115" s="260" t="s">
        <v>1095</v>
      </c>
      <c r="G115" s="241"/>
      <c r="H115" s="241" t="s">
        <v>1140</v>
      </c>
      <c r="I115" s="241" t="s">
        <v>1141</v>
      </c>
      <c r="J115" s="241"/>
      <c r="K115" s="252"/>
    </row>
    <row r="116" spans="2:11" ht="15" customHeight="1">
      <c r="B116" s="262"/>
      <c r="C116" s="268"/>
      <c r="D116" s="268"/>
      <c r="E116" s="268"/>
      <c r="F116" s="268"/>
      <c r="G116" s="268"/>
      <c r="H116" s="268"/>
      <c r="I116" s="268"/>
      <c r="J116" s="268"/>
      <c r="K116" s="264"/>
    </row>
    <row r="117" spans="2:11" ht="18.75" customHeight="1">
      <c r="B117" s="269"/>
      <c r="C117" s="237"/>
      <c r="D117" s="237"/>
      <c r="E117" s="237"/>
      <c r="F117" s="270"/>
      <c r="G117" s="237"/>
      <c r="H117" s="237"/>
      <c r="I117" s="237"/>
      <c r="J117" s="237"/>
      <c r="K117" s="269"/>
    </row>
    <row r="118" spans="2:11" ht="18.75" customHeight="1">
      <c r="B118" s="247"/>
      <c r="C118" s="247"/>
      <c r="D118" s="247"/>
      <c r="E118" s="247"/>
      <c r="F118" s="247"/>
      <c r="G118" s="247"/>
      <c r="H118" s="247"/>
      <c r="I118" s="247"/>
      <c r="J118" s="247"/>
      <c r="K118" s="247"/>
    </row>
    <row r="119" spans="2:11" ht="7.5" customHeight="1">
      <c r="B119" s="271"/>
      <c r="C119" s="272"/>
      <c r="D119" s="272"/>
      <c r="E119" s="272"/>
      <c r="F119" s="272"/>
      <c r="G119" s="272"/>
      <c r="H119" s="272"/>
      <c r="I119" s="272"/>
      <c r="J119" s="272"/>
      <c r="K119" s="273"/>
    </row>
    <row r="120" spans="2:11" ht="45" customHeight="1">
      <c r="B120" s="274"/>
      <c r="C120" s="351" t="s">
        <v>1142</v>
      </c>
      <c r="D120" s="351"/>
      <c r="E120" s="351"/>
      <c r="F120" s="351"/>
      <c r="G120" s="351"/>
      <c r="H120" s="351"/>
      <c r="I120" s="351"/>
      <c r="J120" s="351"/>
      <c r="K120" s="275"/>
    </row>
    <row r="121" spans="2:11" ht="17.25" customHeight="1">
      <c r="B121" s="276"/>
      <c r="C121" s="253" t="s">
        <v>1089</v>
      </c>
      <c r="D121" s="253"/>
      <c r="E121" s="253"/>
      <c r="F121" s="253" t="s">
        <v>1090</v>
      </c>
      <c r="G121" s="254"/>
      <c r="H121" s="253" t="s">
        <v>124</v>
      </c>
      <c r="I121" s="253" t="s">
        <v>64</v>
      </c>
      <c r="J121" s="253" t="s">
        <v>1091</v>
      </c>
      <c r="K121" s="277"/>
    </row>
    <row r="122" spans="2:11" ht="17.25" customHeight="1">
      <c r="B122" s="276"/>
      <c r="C122" s="255" t="s">
        <v>1092</v>
      </c>
      <c r="D122" s="255"/>
      <c r="E122" s="255"/>
      <c r="F122" s="256" t="s">
        <v>1093</v>
      </c>
      <c r="G122" s="257"/>
      <c r="H122" s="255"/>
      <c r="I122" s="255"/>
      <c r="J122" s="255" t="s">
        <v>1094</v>
      </c>
      <c r="K122" s="277"/>
    </row>
    <row r="123" spans="2:11" ht="5.25" customHeight="1">
      <c r="B123" s="278"/>
      <c r="C123" s="258"/>
      <c r="D123" s="258"/>
      <c r="E123" s="258"/>
      <c r="F123" s="258"/>
      <c r="G123" s="241"/>
      <c r="H123" s="258"/>
      <c r="I123" s="258"/>
      <c r="J123" s="258"/>
      <c r="K123" s="279"/>
    </row>
    <row r="124" spans="2:11" ht="15" customHeight="1">
      <c r="B124" s="278"/>
      <c r="C124" s="241" t="s">
        <v>1098</v>
      </c>
      <c r="D124" s="258"/>
      <c r="E124" s="258"/>
      <c r="F124" s="260" t="s">
        <v>1095</v>
      </c>
      <c r="G124" s="241"/>
      <c r="H124" s="241" t="s">
        <v>1134</v>
      </c>
      <c r="I124" s="241" t="s">
        <v>1097</v>
      </c>
      <c r="J124" s="241">
        <v>120</v>
      </c>
      <c r="K124" s="280"/>
    </row>
    <row r="125" spans="2:11" ht="15" customHeight="1">
      <c r="B125" s="278"/>
      <c r="C125" s="241" t="s">
        <v>1143</v>
      </c>
      <c r="D125" s="241"/>
      <c r="E125" s="241"/>
      <c r="F125" s="260" t="s">
        <v>1095</v>
      </c>
      <c r="G125" s="241"/>
      <c r="H125" s="241" t="s">
        <v>1144</v>
      </c>
      <c r="I125" s="241" t="s">
        <v>1097</v>
      </c>
      <c r="J125" s="241" t="s">
        <v>1145</v>
      </c>
      <c r="K125" s="280"/>
    </row>
    <row r="126" spans="2:11" ht="15" customHeight="1">
      <c r="B126" s="278"/>
      <c r="C126" s="241" t="s">
        <v>88</v>
      </c>
      <c r="D126" s="241"/>
      <c r="E126" s="241"/>
      <c r="F126" s="260" t="s">
        <v>1095</v>
      </c>
      <c r="G126" s="241"/>
      <c r="H126" s="241" t="s">
        <v>1146</v>
      </c>
      <c r="I126" s="241" t="s">
        <v>1097</v>
      </c>
      <c r="J126" s="241" t="s">
        <v>1145</v>
      </c>
      <c r="K126" s="280"/>
    </row>
    <row r="127" spans="2:11" ht="15" customHeight="1">
      <c r="B127" s="278"/>
      <c r="C127" s="241" t="s">
        <v>1106</v>
      </c>
      <c r="D127" s="241"/>
      <c r="E127" s="241"/>
      <c r="F127" s="260" t="s">
        <v>1101</v>
      </c>
      <c r="G127" s="241"/>
      <c r="H127" s="241" t="s">
        <v>1107</v>
      </c>
      <c r="I127" s="241" t="s">
        <v>1097</v>
      </c>
      <c r="J127" s="241">
        <v>15</v>
      </c>
      <c r="K127" s="280"/>
    </row>
    <row r="128" spans="2:11" ht="15" customHeight="1">
      <c r="B128" s="278"/>
      <c r="C128" s="241" t="s">
        <v>1108</v>
      </c>
      <c r="D128" s="241"/>
      <c r="E128" s="241"/>
      <c r="F128" s="260" t="s">
        <v>1101</v>
      </c>
      <c r="G128" s="241"/>
      <c r="H128" s="241" t="s">
        <v>1109</v>
      </c>
      <c r="I128" s="241" t="s">
        <v>1097</v>
      </c>
      <c r="J128" s="241">
        <v>15</v>
      </c>
      <c r="K128" s="280"/>
    </row>
    <row r="129" spans="2:11" ht="15" customHeight="1">
      <c r="B129" s="278"/>
      <c r="C129" s="241" t="s">
        <v>1110</v>
      </c>
      <c r="D129" s="241"/>
      <c r="E129" s="241"/>
      <c r="F129" s="260" t="s">
        <v>1101</v>
      </c>
      <c r="G129" s="241"/>
      <c r="H129" s="241" t="s">
        <v>1111</v>
      </c>
      <c r="I129" s="241" t="s">
        <v>1097</v>
      </c>
      <c r="J129" s="241">
        <v>20</v>
      </c>
      <c r="K129" s="280"/>
    </row>
    <row r="130" spans="2:11" ht="15" customHeight="1">
      <c r="B130" s="278"/>
      <c r="C130" s="241" t="s">
        <v>1112</v>
      </c>
      <c r="D130" s="241"/>
      <c r="E130" s="241"/>
      <c r="F130" s="260" t="s">
        <v>1101</v>
      </c>
      <c r="G130" s="241"/>
      <c r="H130" s="241" t="s">
        <v>1113</v>
      </c>
      <c r="I130" s="241" t="s">
        <v>1097</v>
      </c>
      <c r="J130" s="241">
        <v>20</v>
      </c>
      <c r="K130" s="280"/>
    </row>
    <row r="131" spans="2:11" ht="15" customHeight="1">
      <c r="B131" s="278"/>
      <c r="C131" s="241" t="s">
        <v>1100</v>
      </c>
      <c r="D131" s="241"/>
      <c r="E131" s="241"/>
      <c r="F131" s="260" t="s">
        <v>1101</v>
      </c>
      <c r="G131" s="241"/>
      <c r="H131" s="241" t="s">
        <v>1134</v>
      </c>
      <c r="I131" s="241" t="s">
        <v>1097</v>
      </c>
      <c r="J131" s="241">
        <v>50</v>
      </c>
      <c r="K131" s="280"/>
    </row>
    <row r="132" spans="2:11" ht="15" customHeight="1">
      <c r="B132" s="278"/>
      <c r="C132" s="241" t="s">
        <v>1114</v>
      </c>
      <c r="D132" s="241"/>
      <c r="E132" s="241"/>
      <c r="F132" s="260" t="s">
        <v>1101</v>
      </c>
      <c r="G132" s="241"/>
      <c r="H132" s="241" t="s">
        <v>1134</v>
      </c>
      <c r="I132" s="241" t="s">
        <v>1097</v>
      </c>
      <c r="J132" s="241">
        <v>50</v>
      </c>
      <c r="K132" s="280"/>
    </row>
    <row r="133" spans="2:11" ht="15" customHeight="1">
      <c r="B133" s="278"/>
      <c r="C133" s="241" t="s">
        <v>1120</v>
      </c>
      <c r="D133" s="241"/>
      <c r="E133" s="241"/>
      <c r="F133" s="260" t="s">
        <v>1101</v>
      </c>
      <c r="G133" s="241"/>
      <c r="H133" s="241" t="s">
        <v>1134</v>
      </c>
      <c r="I133" s="241" t="s">
        <v>1097</v>
      </c>
      <c r="J133" s="241">
        <v>50</v>
      </c>
      <c r="K133" s="280"/>
    </row>
    <row r="134" spans="2:11" ht="15" customHeight="1">
      <c r="B134" s="278"/>
      <c r="C134" s="241" t="s">
        <v>1122</v>
      </c>
      <c r="D134" s="241"/>
      <c r="E134" s="241"/>
      <c r="F134" s="260" t="s">
        <v>1101</v>
      </c>
      <c r="G134" s="241"/>
      <c r="H134" s="241" t="s">
        <v>1134</v>
      </c>
      <c r="I134" s="241" t="s">
        <v>1097</v>
      </c>
      <c r="J134" s="241">
        <v>50</v>
      </c>
      <c r="K134" s="280"/>
    </row>
    <row r="135" spans="2:11" ht="15" customHeight="1">
      <c r="B135" s="278"/>
      <c r="C135" s="241" t="s">
        <v>129</v>
      </c>
      <c r="D135" s="241"/>
      <c r="E135" s="241"/>
      <c r="F135" s="260" t="s">
        <v>1101</v>
      </c>
      <c r="G135" s="241"/>
      <c r="H135" s="241" t="s">
        <v>1147</v>
      </c>
      <c r="I135" s="241" t="s">
        <v>1097</v>
      </c>
      <c r="J135" s="241">
        <v>255</v>
      </c>
      <c r="K135" s="280"/>
    </row>
    <row r="136" spans="2:11" ht="15" customHeight="1">
      <c r="B136" s="278"/>
      <c r="C136" s="241" t="s">
        <v>1124</v>
      </c>
      <c r="D136" s="241"/>
      <c r="E136" s="241"/>
      <c r="F136" s="260" t="s">
        <v>1095</v>
      </c>
      <c r="G136" s="241"/>
      <c r="H136" s="241" t="s">
        <v>1148</v>
      </c>
      <c r="I136" s="241" t="s">
        <v>1126</v>
      </c>
      <c r="J136" s="241"/>
      <c r="K136" s="280"/>
    </row>
    <row r="137" spans="2:11" ht="15" customHeight="1">
      <c r="B137" s="278"/>
      <c r="C137" s="241" t="s">
        <v>1127</v>
      </c>
      <c r="D137" s="241"/>
      <c r="E137" s="241"/>
      <c r="F137" s="260" t="s">
        <v>1095</v>
      </c>
      <c r="G137" s="241"/>
      <c r="H137" s="241" t="s">
        <v>1149</v>
      </c>
      <c r="I137" s="241" t="s">
        <v>1129</v>
      </c>
      <c r="J137" s="241"/>
      <c r="K137" s="280"/>
    </row>
    <row r="138" spans="2:11" ht="15" customHeight="1">
      <c r="B138" s="278"/>
      <c r="C138" s="241" t="s">
        <v>1130</v>
      </c>
      <c r="D138" s="241"/>
      <c r="E138" s="241"/>
      <c r="F138" s="260" t="s">
        <v>1095</v>
      </c>
      <c r="G138" s="241"/>
      <c r="H138" s="241" t="s">
        <v>1130</v>
      </c>
      <c r="I138" s="241" t="s">
        <v>1129</v>
      </c>
      <c r="J138" s="241"/>
      <c r="K138" s="280"/>
    </row>
    <row r="139" spans="2:11" ht="15" customHeight="1">
      <c r="B139" s="278"/>
      <c r="C139" s="241" t="s">
        <v>45</v>
      </c>
      <c r="D139" s="241"/>
      <c r="E139" s="241"/>
      <c r="F139" s="260" t="s">
        <v>1095</v>
      </c>
      <c r="G139" s="241"/>
      <c r="H139" s="241" t="s">
        <v>1150</v>
      </c>
      <c r="I139" s="241" t="s">
        <v>1129</v>
      </c>
      <c r="J139" s="241"/>
      <c r="K139" s="280"/>
    </row>
    <row r="140" spans="2:11" ht="15" customHeight="1">
      <c r="B140" s="278"/>
      <c r="C140" s="241" t="s">
        <v>1151</v>
      </c>
      <c r="D140" s="241"/>
      <c r="E140" s="241"/>
      <c r="F140" s="260" t="s">
        <v>1095</v>
      </c>
      <c r="G140" s="241"/>
      <c r="H140" s="241" t="s">
        <v>1152</v>
      </c>
      <c r="I140" s="241" t="s">
        <v>1129</v>
      </c>
      <c r="J140" s="241"/>
      <c r="K140" s="280"/>
    </row>
    <row r="141" spans="2:11" ht="15" customHeight="1">
      <c r="B141" s="281"/>
      <c r="C141" s="282"/>
      <c r="D141" s="282"/>
      <c r="E141" s="282"/>
      <c r="F141" s="282"/>
      <c r="G141" s="282"/>
      <c r="H141" s="282"/>
      <c r="I141" s="282"/>
      <c r="J141" s="282"/>
      <c r="K141" s="283"/>
    </row>
    <row r="142" spans="2:11" ht="18.75" customHeight="1">
      <c r="B142" s="237"/>
      <c r="C142" s="237"/>
      <c r="D142" s="237"/>
      <c r="E142" s="237"/>
      <c r="F142" s="270"/>
      <c r="G142" s="237"/>
      <c r="H142" s="237"/>
      <c r="I142" s="237"/>
      <c r="J142" s="237"/>
      <c r="K142" s="237"/>
    </row>
    <row r="143" spans="2:11" ht="18.75" customHeight="1">
      <c r="B143" s="247"/>
      <c r="C143" s="247"/>
      <c r="D143" s="247"/>
      <c r="E143" s="247"/>
      <c r="F143" s="247"/>
      <c r="G143" s="247"/>
      <c r="H143" s="247"/>
      <c r="I143" s="247"/>
      <c r="J143" s="247"/>
      <c r="K143" s="247"/>
    </row>
    <row r="144" spans="2:11" ht="7.5" customHeight="1">
      <c r="B144" s="248"/>
      <c r="C144" s="249"/>
      <c r="D144" s="249"/>
      <c r="E144" s="249"/>
      <c r="F144" s="249"/>
      <c r="G144" s="249"/>
      <c r="H144" s="249"/>
      <c r="I144" s="249"/>
      <c r="J144" s="249"/>
      <c r="K144" s="250"/>
    </row>
    <row r="145" spans="2:11" ht="45" customHeight="1">
      <c r="B145" s="251"/>
      <c r="C145" s="352" t="s">
        <v>1153</v>
      </c>
      <c r="D145" s="352"/>
      <c r="E145" s="352"/>
      <c r="F145" s="352"/>
      <c r="G145" s="352"/>
      <c r="H145" s="352"/>
      <c r="I145" s="352"/>
      <c r="J145" s="352"/>
      <c r="K145" s="252"/>
    </row>
    <row r="146" spans="2:11" ht="17.25" customHeight="1">
      <c r="B146" s="251"/>
      <c r="C146" s="253" t="s">
        <v>1089</v>
      </c>
      <c r="D146" s="253"/>
      <c r="E146" s="253"/>
      <c r="F146" s="253" t="s">
        <v>1090</v>
      </c>
      <c r="G146" s="254"/>
      <c r="H146" s="253" t="s">
        <v>124</v>
      </c>
      <c r="I146" s="253" t="s">
        <v>64</v>
      </c>
      <c r="J146" s="253" t="s">
        <v>1091</v>
      </c>
      <c r="K146" s="252"/>
    </row>
    <row r="147" spans="2:11" ht="17.25" customHeight="1">
      <c r="B147" s="251"/>
      <c r="C147" s="255" t="s">
        <v>1092</v>
      </c>
      <c r="D147" s="255"/>
      <c r="E147" s="255"/>
      <c r="F147" s="256" t="s">
        <v>1093</v>
      </c>
      <c r="G147" s="257"/>
      <c r="H147" s="255"/>
      <c r="I147" s="255"/>
      <c r="J147" s="255" t="s">
        <v>1094</v>
      </c>
      <c r="K147" s="252"/>
    </row>
    <row r="148" spans="2:11" ht="5.25" customHeight="1">
      <c r="B148" s="261"/>
      <c r="C148" s="258"/>
      <c r="D148" s="258"/>
      <c r="E148" s="258"/>
      <c r="F148" s="258"/>
      <c r="G148" s="259"/>
      <c r="H148" s="258"/>
      <c r="I148" s="258"/>
      <c r="J148" s="258"/>
      <c r="K148" s="280"/>
    </row>
    <row r="149" spans="2:11" ht="15" customHeight="1">
      <c r="B149" s="261"/>
      <c r="C149" s="284" t="s">
        <v>1098</v>
      </c>
      <c r="D149" s="241"/>
      <c r="E149" s="241"/>
      <c r="F149" s="285" t="s">
        <v>1095</v>
      </c>
      <c r="G149" s="241"/>
      <c r="H149" s="284" t="s">
        <v>1134</v>
      </c>
      <c r="I149" s="284" t="s">
        <v>1097</v>
      </c>
      <c r="J149" s="284">
        <v>120</v>
      </c>
      <c r="K149" s="280"/>
    </row>
    <row r="150" spans="2:11" ht="15" customHeight="1">
      <c r="B150" s="261"/>
      <c r="C150" s="284" t="s">
        <v>1143</v>
      </c>
      <c r="D150" s="241"/>
      <c r="E150" s="241"/>
      <c r="F150" s="285" t="s">
        <v>1095</v>
      </c>
      <c r="G150" s="241"/>
      <c r="H150" s="284" t="s">
        <v>1154</v>
      </c>
      <c r="I150" s="284" t="s">
        <v>1097</v>
      </c>
      <c r="J150" s="284" t="s">
        <v>1145</v>
      </c>
      <c r="K150" s="280"/>
    </row>
    <row r="151" spans="2:11" ht="15" customHeight="1">
      <c r="B151" s="261"/>
      <c r="C151" s="284" t="s">
        <v>88</v>
      </c>
      <c r="D151" s="241"/>
      <c r="E151" s="241"/>
      <c r="F151" s="285" t="s">
        <v>1095</v>
      </c>
      <c r="G151" s="241"/>
      <c r="H151" s="284" t="s">
        <v>1155</v>
      </c>
      <c r="I151" s="284" t="s">
        <v>1097</v>
      </c>
      <c r="J151" s="284" t="s">
        <v>1145</v>
      </c>
      <c r="K151" s="280"/>
    </row>
    <row r="152" spans="2:11" ht="15" customHeight="1">
      <c r="B152" s="261"/>
      <c r="C152" s="284" t="s">
        <v>1100</v>
      </c>
      <c r="D152" s="241"/>
      <c r="E152" s="241"/>
      <c r="F152" s="285" t="s">
        <v>1101</v>
      </c>
      <c r="G152" s="241"/>
      <c r="H152" s="284" t="s">
        <v>1134</v>
      </c>
      <c r="I152" s="284" t="s">
        <v>1097</v>
      </c>
      <c r="J152" s="284">
        <v>50</v>
      </c>
      <c r="K152" s="280"/>
    </row>
    <row r="153" spans="2:11" ht="15" customHeight="1">
      <c r="B153" s="261"/>
      <c r="C153" s="284" t="s">
        <v>1103</v>
      </c>
      <c r="D153" s="241"/>
      <c r="E153" s="241"/>
      <c r="F153" s="285" t="s">
        <v>1095</v>
      </c>
      <c r="G153" s="241"/>
      <c r="H153" s="284" t="s">
        <v>1134</v>
      </c>
      <c r="I153" s="284" t="s">
        <v>1105</v>
      </c>
      <c r="J153" s="284"/>
      <c r="K153" s="280"/>
    </row>
    <row r="154" spans="2:11" ht="15" customHeight="1">
      <c r="B154" s="261"/>
      <c r="C154" s="284" t="s">
        <v>1114</v>
      </c>
      <c r="D154" s="241"/>
      <c r="E154" s="241"/>
      <c r="F154" s="285" t="s">
        <v>1101</v>
      </c>
      <c r="G154" s="241"/>
      <c r="H154" s="284" t="s">
        <v>1134</v>
      </c>
      <c r="I154" s="284" t="s">
        <v>1097</v>
      </c>
      <c r="J154" s="284">
        <v>50</v>
      </c>
      <c r="K154" s="280"/>
    </row>
    <row r="155" spans="2:11" ht="15" customHeight="1">
      <c r="B155" s="261"/>
      <c r="C155" s="284" t="s">
        <v>1122</v>
      </c>
      <c r="D155" s="241"/>
      <c r="E155" s="241"/>
      <c r="F155" s="285" t="s">
        <v>1101</v>
      </c>
      <c r="G155" s="241"/>
      <c r="H155" s="284" t="s">
        <v>1134</v>
      </c>
      <c r="I155" s="284" t="s">
        <v>1097</v>
      </c>
      <c r="J155" s="284">
        <v>50</v>
      </c>
      <c r="K155" s="280"/>
    </row>
    <row r="156" spans="2:11" ht="15" customHeight="1">
      <c r="B156" s="261"/>
      <c r="C156" s="284" t="s">
        <v>1120</v>
      </c>
      <c r="D156" s="241"/>
      <c r="E156" s="241"/>
      <c r="F156" s="285" t="s">
        <v>1101</v>
      </c>
      <c r="G156" s="241"/>
      <c r="H156" s="284" t="s">
        <v>1134</v>
      </c>
      <c r="I156" s="284" t="s">
        <v>1097</v>
      </c>
      <c r="J156" s="284">
        <v>50</v>
      </c>
      <c r="K156" s="280"/>
    </row>
    <row r="157" spans="2:11" ht="15" customHeight="1">
      <c r="B157" s="261"/>
      <c r="C157" s="284" t="s">
        <v>111</v>
      </c>
      <c r="D157" s="241"/>
      <c r="E157" s="241"/>
      <c r="F157" s="285" t="s">
        <v>1095</v>
      </c>
      <c r="G157" s="241"/>
      <c r="H157" s="284" t="s">
        <v>1156</v>
      </c>
      <c r="I157" s="284" t="s">
        <v>1097</v>
      </c>
      <c r="J157" s="284" t="s">
        <v>1157</v>
      </c>
      <c r="K157" s="280"/>
    </row>
    <row r="158" spans="2:11" ht="15" customHeight="1">
      <c r="B158" s="261"/>
      <c r="C158" s="284" t="s">
        <v>1158</v>
      </c>
      <c r="D158" s="241"/>
      <c r="E158" s="241"/>
      <c r="F158" s="285" t="s">
        <v>1095</v>
      </c>
      <c r="G158" s="241"/>
      <c r="H158" s="284" t="s">
        <v>1159</v>
      </c>
      <c r="I158" s="284" t="s">
        <v>1129</v>
      </c>
      <c r="J158" s="284"/>
      <c r="K158" s="280"/>
    </row>
    <row r="159" spans="2:11" ht="15" customHeight="1">
      <c r="B159" s="286"/>
      <c r="C159" s="268"/>
      <c r="D159" s="268"/>
      <c r="E159" s="268"/>
      <c r="F159" s="268"/>
      <c r="G159" s="268"/>
      <c r="H159" s="268"/>
      <c r="I159" s="268"/>
      <c r="J159" s="268"/>
      <c r="K159" s="287"/>
    </row>
    <row r="160" spans="2:11" ht="18.75" customHeight="1">
      <c r="B160" s="237"/>
      <c r="C160" s="241"/>
      <c r="D160" s="241"/>
      <c r="E160" s="241"/>
      <c r="F160" s="260"/>
      <c r="G160" s="241"/>
      <c r="H160" s="241"/>
      <c r="I160" s="241"/>
      <c r="J160" s="241"/>
      <c r="K160" s="237"/>
    </row>
    <row r="161" spans="2:11" ht="18.75" customHeight="1">
      <c r="B161" s="247"/>
      <c r="C161" s="247"/>
      <c r="D161" s="247"/>
      <c r="E161" s="247"/>
      <c r="F161" s="247"/>
      <c r="G161" s="247"/>
      <c r="H161" s="247"/>
      <c r="I161" s="247"/>
      <c r="J161" s="247"/>
      <c r="K161" s="247"/>
    </row>
    <row r="162" spans="2:11" ht="7.5" customHeight="1">
      <c r="B162" s="229"/>
      <c r="C162" s="230"/>
      <c r="D162" s="230"/>
      <c r="E162" s="230"/>
      <c r="F162" s="230"/>
      <c r="G162" s="230"/>
      <c r="H162" s="230"/>
      <c r="I162" s="230"/>
      <c r="J162" s="230"/>
      <c r="K162" s="231"/>
    </row>
    <row r="163" spans="2:11" ht="45" customHeight="1">
      <c r="B163" s="232"/>
      <c r="C163" s="351" t="s">
        <v>1160</v>
      </c>
      <c r="D163" s="351"/>
      <c r="E163" s="351"/>
      <c r="F163" s="351"/>
      <c r="G163" s="351"/>
      <c r="H163" s="351"/>
      <c r="I163" s="351"/>
      <c r="J163" s="351"/>
      <c r="K163" s="233"/>
    </row>
    <row r="164" spans="2:11" ht="17.25" customHeight="1">
      <c r="B164" s="232"/>
      <c r="C164" s="253" t="s">
        <v>1089</v>
      </c>
      <c r="D164" s="253"/>
      <c r="E164" s="253"/>
      <c r="F164" s="253" t="s">
        <v>1090</v>
      </c>
      <c r="G164" s="288"/>
      <c r="H164" s="289" t="s">
        <v>124</v>
      </c>
      <c r="I164" s="289" t="s">
        <v>64</v>
      </c>
      <c r="J164" s="253" t="s">
        <v>1091</v>
      </c>
      <c r="K164" s="233"/>
    </row>
    <row r="165" spans="2:11" ht="17.25" customHeight="1">
      <c r="B165" s="234"/>
      <c r="C165" s="255" t="s">
        <v>1092</v>
      </c>
      <c r="D165" s="255"/>
      <c r="E165" s="255"/>
      <c r="F165" s="256" t="s">
        <v>1093</v>
      </c>
      <c r="G165" s="290"/>
      <c r="H165" s="291"/>
      <c r="I165" s="291"/>
      <c r="J165" s="255" t="s">
        <v>1094</v>
      </c>
      <c r="K165" s="235"/>
    </row>
    <row r="166" spans="2:11" ht="5.25" customHeight="1">
      <c r="B166" s="261"/>
      <c r="C166" s="258"/>
      <c r="D166" s="258"/>
      <c r="E166" s="258"/>
      <c r="F166" s="258"/>
      <c r="G166" s="259"/>
      <c r="H166" s="258"/>
      <c r="I166" s="258"/>
      <c r="J166" s="258"/>
      <c r="K166" s="280"/>
    </row>
    <row r="167" spans="2:11" ht="15" customHeight="1">
      <c r="B167" s="261"/>
      <c r="C167" s="241" t="s">
        <v>1098</v>
      </c>
      <c r="D167" s="241"/>
      <c r="E167" s="241"/>
      <c r="F167" s="260" t="s">
        <v>1095</v>
      </c>
      <c r="G167" s="241"/>
      <c r="H167" s="241" t="s">
        <v>1134</v>
      </c>
      <c r="I167" s="241" t="s">
        <v>1097</v>
      </c>
      <c r="J167" s="241">
        <v>120</v>
      </c>
      <c r="K167" s="280"/>
    </row>
    <row r="168" spans="2:11" ht="15" customHeight="1">
      <c r="B168" s="261"/>
      <c r="C168" s="241" t="s">
        <v>1143</v>
      </c>
      <c r="D168" s="241"/>
      <c r="E168" s="241"/>
      <c r="F168" s="260" t="s">
        <v>1095</v>
      </c>
      <c r="G168" s="241"/>
      <c r="H168" s="241" t="s">
        <v>1144</v>
      </c>
      <c r="I168" s="241" t="s">
        <v>1097</v>
      </c>
      <c r="J168" s="241" t="s">
        <v>1145</v>
      </c>
      <c r="K168" s="280"/>
    </row>
    <row r="169" spans="2:11" ht="15" customHeight="1">
      <c r="B169" s="261"/>
      <c r="C169" s="241" t="s">
        <v>88</v>
      </c>
      <c r="D169" s="241"/>
      <c r="E169" s="241"/>
      <c r="F169" s="260" t="s">
        <v>1095</v>
      </c>
      <c r="G169" s="241"/>
      <c r="H169" s="241" t="s">
        <v>1161</v>
      </c>
      <c r="I169" s="241" t="s">
        <v>1097</v>
      </c>
      <c r="J169" s="241" t="s">
        <v>1145</v>
      </c>
      <c r="K169" s="280"/>
    </row>
    <row r="170" spans="2:11" ht="15" customHeight="1">
      <c r="B170" s="261"/>
      <c r="C170" s="241" t="s">
        <v>1100</v>
      </c>
      <c r="D170" s="241"/>
      <c r="E170" s="241"/>
      <c r="F170" s="260" t="s">
        <v>1101</v>
      </c>
      <c r="G170" s="241"/>
      <c r="H170" s="241" t="s">
        <v>1161</v>
      </c>
      <c r="I170" s="241" t="s">
        <v>1097</v>
      </c>
      <c r="J170" s="241">
        <v>50</v>
      </c>
      <c r="K170" s="280"/>
    </row>
    <row r="171" spans="2:11" ht="15" customHeight="1">
      <c r="B171" s="261"/>
      <c r="C171" s="241" t="s">
        <v>1103</v>
      </c>
      <c r="D171" s="241"/>
      <c r="E171" s="241"/>
      <c r="F171" s="260" t="s">
        <v>1095</v>
      </c>
      <c r="G171" s="241"/>
      <c r="H171" s="241" t="s">
        <v>1161</v>
      </c>
      <c r="I171" s="241" t="s">
        <v>1105</v>
      </c>
      <c r="J171" s="241"/>
      <c r="K171" s="280"/>
    </row>
    <row r="172" spans="2:11" ht="15" customHeight="1">
      <c r="B172" s="261"/>
      <c r="C172" s="241" t="s">
        <v>1114</v>
      </c>
      <c r="D172" s="241"/>
      <c r="E172" s="241"/>
      <c r="F172" s="260" t="s">
        <v>1101</v>
      </c>
      <c r="G172" s="241"/>
      <c r="H172" s="241" t="s">
        <v>1161</v>
      </c>
      <c r="I172" s="241" t="s">
        <v>1097</v>
      </c>
      <c r="J172" s="241">
        <v>50</v>
      </c>
      <c r="K172" s="280"/>
    </row>
    <row r="173" spans="2:11" ht="15" customHeight="1">
      <c r="B173" s="261"/>
      <c r="C173" s="241" t="s">
        <v>1122</v>
      </c>
      <c r="D173" s="241"/>
      <c r="E173" s="241"/>
      <c r="F173" s="260" t="s">
        <v>1101</v>
      </c>
      <c r="G173" s="241"/>
      <c r="H173" s="241" t="s">
        <v>1161</v>
      </c>
      <c r="I173" s="241" t="s">
        <v>1097</v>
      </c>
      <c r="J173" s="241">
        <v>50</v>
      </c>
      <c r="K173" s="280"/>
    </row>
    <row r="174" spans="2:11" ht="15" customHeight="1">
      <c r="B174" s="261"/>
      <c r="C174" s="241" t="s">
        <v>1120</v>
      </c>
      <c r="D174" s="241"/>
      <c r="E174" s="241"/>
      <c r="F174" s="260" t="s">
        <v>1101</v>
      </c>
      <c r="G174" s="241"/>
      <c r="H174" s="241" t="s">
        <v>1161</v>
      </c>
      <c r="I174" s="241" t="s">
        <v>1097</v>
      </c>
      <c r="J174" s="241">
        <v>50</v>
      </c>
      <c r="K174" s="280"/>
    </row>
    <row r="175" spans="2:11" ht="15" customHeight="1">
      <c r="B175" s="261"/>
      <c r="C175" s="241" t="s">
        <v>123</v>
      </c>
      <c r="D175" s="241"/>
      <c r="E175" s="241"/>
      <c r="F175" s="260" t="s">
        <v>1095</v>
      </c>
      <c r="G175" s="241"/>
      <c r="H175" s="241" t="s">
        <v>1162</v>
      </c>
      <c r="I175" s="241" t="s">
        <v>1163</v>
      </c>
      <c r="J175" s="241"/>
      <c r="K175" s="280"/>
    </row>
    <row r="176" spans="2:11" ht="15" customHeight="1">
      <c r="B176" s="261"/>
      <c r="C176" s="241" t="s">
        <v>64</v>
      </c>
      <c r="D176" s="241"/>
      <c r="E176" s="241"/>
      <c r="F176" s="260" t="s">
        <v>1095</v>
      </c>
      <c r="G176" s="241"/>
      <c r="H176" s="241" t="s">
        <v>1164</v>
      </c>
      <c r="I176" s="241" t="s">
        <v>1165</v>
      </c>
      <c r="J176" s="241">
        <v>1</v>
      </c>
      <c r="K176" s="280"/>
    </row>
    <row r="177" spans="2:11" ht="15" customHeight="1">
      <c r="B177" s="261"/>
      <c r="C177" s="241" t="s">
        <v>60</v>
      </c>
      <c r="D177" s="241"/>
      <c r="E177" s="241"/>
      <c r="F177" s="260" t="s">
        <v>1095</v>
      </c>
      <c r="G177" s="241"/>
      <c r="H177" s="241" t="s">
        <v>1166</v>
      </c>
      <c r="I177" s="241" t="s">
        <v>1097</v>
      </c>
      <c r="J177" s="241">
        <v>20</v>
      </c>
      <c r="K177" s="280"/>
    </row>
    <row r="178" spans="2:11" ht="15" customHeight="1">
      <c r="B178" s="261"/>
      <c r="C178" s="241" t="s">
        <v>124</v>
      </c>
      <c r="D178" s="241"/>
      <c r="E178" s="241"/>
      <c r="F178" s="260" t="s">
        <v>1095</v>
      </c>
      <c r="G178" s="241"/>
      <c r="H178" s="241" t="s">
        <v>1167</v>
      </c>
      <c r="I178" s="241" t="s">
        <v>1097</v>
      </c>
      <c r="J178" s="241">
        <v>255</v>
      </c>
      <c r="K178" s="280"/>
    </row>
    <row r="179" spans="2:11" ht="15" customHeight="1">
      <c r="B179" s="261"/>
      <c r="C179" s="241" t="s">
        <v>125</v>
      </c>
      <c r="D179" s="241"/>
      <c r="E179" s="241"/>
      <c r="F179" s="260" t="s">
        <v>1095</v>
      </c>
      <c r="G179" s="241"/>
      <c r="H179" s="241" t="s">
        <v>1060</v>
      </c>
      <c r="I179" s="241" t="s">
        <v>1097</v>
      </c>
      <c r="J179" s="241">
        <v>10</v>
      </c>
      <c r="K179" s="280"/>
    </row>
    <row r="180" spans="2:11" ht="15" customHeight="1">
      <c r="B180" s="261"/>
      <c r="C180" s="241" t="s">
        <v>126</v>
      </c>
      <c r="D180" s="241"/>
      <c r="E180" s="241"/>
      <c r="F180" s="260" t="s">
        <v>1095</v>
      </c>
      <c r="G180" s="241"/>
      <c r="H180" s="241" t="s">
        <v>1168</v>
      </c>
      <c r="I180" s="241" t="s">
        <v>1129</v>
      </c>
      <c r="J180" s="241"/>
      <c r="K180" s="280"/>
    </row>
    <row r="181" spans="2:11" ht="15" customHeight="1">
      <c r="B181" s="261"/>
      <c r="C181" s="241" t="s">
        <v>1169</v>
      </c>
      <c r="D181" s="241"/>
      <c r="E181" s="241"/>
      <c r="F181" s="260" t="s">
        <v>1095</v>
      </c>
      <c r="G181" s="241"/>
      <c r="H181" s="241" t="s">
        <v>1170</v>
      </c>
      <c r="I181" s="241" t="s">
        <v>1129</v>
      </c>
      <c r="J181" s="241"/>
      <c r="K181" s="280"/>
    </row>
    <row r="182" spans="2:11" ht="15" customHeight="1">
      <c r="B182" s="261"/>
      <c r="C182" s="241" t="s">
        <v>1158</v>
      </c>
      <c r="D182" s="241"/>
      <c r="E182" s="241"/>
      <c r="F182" s="260" t="s">
        <v>1095</v>
      </c>
      <c r="G182" s="241"/>
      <c r="H182" s="241" t="s">
        <v>1171</v>
      </c>
      <c r="I182" s="241" t="s">
        <v>1129</v>
      </c>
      <c r="J182" s="241"/>
      <c r="K182" s="280"/>
    </row>
    <row r="183" spans="2:11" ht="15" customHeight="1">
      <c r="B183" s="261"/>
      <c r="C183" s="241" t="s">
        <v>128</v>
      </c>
      <c r="D183" s="241"/>
      <c r="E183" s="241"/>
      <c r="F183" s="260" t="s">
        <v>1101</v>
      </c>
      <c r="G183" s="241"/>
      <c r="H183" s="241" t="s">
        <v>1172</v>
      </c>
      <c r="I183" s="241" t="s">
        <v>1097</v>
      </c>
      <c r="J183" s="241">
        <v>50</v>
      </c>
      <c r="K183" s="280"/>
    </row>
    <row r="184" spans="2:11" ht="15" customHeight="1">
      <c r="B184" s="261"/>
      <c r="C184" s="241" t="s">
        <v>1173</v>
      </c>
      <c r="D184" s="241"/>
      <c r="E184" s="241"/>
      <c r="F184" s="260" t="s">
        <v>1101</v>
      </c>
      <c r="G184" s="241"/>
      <c r="H184" s="241" t="s">
        <v>1174</v>
      </c>
      <c r="I184" s="241" t="s">
        <v>1175</v>
      </c>
      <c r="J184" s="241"/>
      <c r="K184" s="280"/>
    </row>
    <row r="185" spans="2:11" ht="15" customHeight="1">
      <c r="B185" s="261"/>
      <c r="C185" s="241" t="s">
        <v>1176</v>
      </c>
      <c r="D185" s="241"/>
      <c r="E185" s="241"/>
      <c r="F185" s="260" t="s">
        <v>1101</v>
      </c>
      <c r="G185" s="241"/>
      <c r="H185" s="241" t="s">
        <v>1177</v>
      </c>
      <c r="I185" s="241" t="s">
        <v>1175</v>
      </c>
      <c r="J185" s="241"/>
      <c r="K185" s="280"/>
    </row>
    <row r="186" spans="2:11" ht="15" customHeight="1">
      <c r="B186" s="261"/>
      <c r="C186" s="241" t="s">
        <v>1178</v>
      </c>
      <c r="D186" s="241"/>
      <c r="E186" s="241"/>
      <c r="F186" s="260" t="s">
        <v>1101</v>
      </c>
      <c r="G186" s="241"/>
      <c r="H186" s="241" t="s">
        <v>1179</v>
      </c>
      <c r="I186" s="241" t="s">
        <v>1175</v>
      </c>
      <c r="J186" s="241"/>
      <c r="K186" s="280"/>
    </row>
    <row r="187" spans="2:11" ht="15" customHeight="1">
      <c r="B187" s="261"/>
      <c r="C187" s="292" t="s">
        <v>1180</v>
      </c>
      <c r="D187" s="241"/>
      <c r="E187" s="241"/>
      <c r="F187" s="260" t="s">
        <v>1101</v>
      </c>
      <c r="G187" s="241"/>
      <c r="H187" s="241" t="s">
        <v>1181</v>
      </c>
      <c r="I187" s="241" t="s">
        <v>1182</v>
      </c>
      <c r="J187" s="293" t="s">
        <v>1183</v>
      </c>
      <c r="K187" s="280"/>
    </row>
    <row r="188" spans="2:11" ht="15" customHeight="1">
      <c r="B188" s="261"/>
      <c r="C188" s="246" t="s">
        <v>49</v>
      </c>
      <c r="D188" s="241"/>
      <c r="E188" s="241"/>
      <c r="F188" s="260" t="s">
        <v>1095</v>
      </c>
      <c r="G188" s="241"/>
      <c r="H188" s="237" t="s">
        <v>1184</v>
      </c>
      <c r="I188" s="241" t="s">
        <v>1185</v>
      </c>
      <c r="J188" s="241"/>
      <c r="K188" s="280"/>
    </row>
    <row r="189" spans="2:11" ht="15" customHeight="1">
      <c r="B189" s="261"/>
      <c r="C189" s="246" t="s">
        <v>1186</v>
      </c>
      <c r="D189" s="241"/>
      <c r="E189" s="241"/>
      <c r="F189" s="260" t="s">
        <v>1095</v>
      </c>
      <c r="G189" s="241"/>
      <c r="H189" s="241" t="s">
        <v>1187</v>
      </c>
      <c r="I189" s="241" t="s">
        <v>1129</v>
      </c>
      <c r="J189" s="241"/>
      <c r="K189" s="280"/>
    </row>
    <row r="190" spans="2:11" ht="15" customHeight="1">
      <c r="B190" s="261"/>
      <c r="C190" s="246" t="s">
        <v>1188</v>
      </c>
      <c r="D190" s="241"/>
      <c r="E190" s="241"/>
      <c r="F190" s="260" t="s">
        <v>1095</v>
      </c>
      <c r="G190" s="241"/>
      <c r="H190" s="241" t="s">
        <v>1189</v>
      </c>
      <c r="I190" s="241" t="s">
        <v>1129</v>
      </c>
      <c r="J190" s="241"/>
      <c r="K190" s="280"/>
    </row>
    <row r="191" spans="2:11" ht="15" customHeight="1">
      <c r="B191" s="261"/>
      <c r="C191" s="246" t="s">
        <v>1190</v>
      </c>
      <c r="D191" s="241"/>
      <c r="E191" s="241"/>
      <c r="F191" s="260" t="s">
        <v>1101</v>
      </c>
      <c r="G191" s="241"/>
      <c r="H191" s="241" t="s">
        <v>1191</v>
      </c>
      <c r="I191" s="241" t="s">
        <v>1129</v>
      </c>
      <c r="J191" s="241"/>
      <c r="K191" s="280"/>
    </row>
    <row r="192" spans="2:11" ht="15" customHeight="1">
      <c r="B192" s="286"/>
      <c r="C192" s="294"/>
      <c r="D192" s="268"/>
      <c r="E192" s="268"/>
      <c r="F192" s="268"/>
      <c r="G192" s="268"/>
      <c r="H192" s="268"/>
      <c r="I192" s="268"/>
      <c r="J192" s="268"/>
      <c r="K192" s="287"/>
    </row>
    <row r="193" spans="2:11" ht="18.75" customHeight="1">
      <c r="B193" s="237"/>
      <c r="C193" s="241"/>
      <c r="D193" s="241"/>
      <c r="E193" s="241"/>
      <c r="F193" s="260"/>
      <c r="G193" s="241"/>
      <c r="H193" s="241"/>
      <c r="I193" s="241"/>
      <c r="J193" s="241"/>
      <c r="K193" s="237"/>
    </row>
    <row r="194" spans="2:11" ht="18.75" customHeight="1">
      <c r="B194" s="237"/>
      <c r="C194" s="241"/>
      <c r="D194" s="241"/>
      <c r="E194" s="241"/>
      <c r="F194" s="260"/>
      <c r="G194" s="241"/>
      <c r="H194" s="241"/>
      <c r="I194" s="241"/>
      <c r="J194" s="241"/>
      <c r="K194" s="237"/>
    </row>
    <row r="195" spans="2:11" ht="18.75" customHeight="1">
      <c r="B195" s="247"/>
      <c r="C195" s="247"/>
      <c r="D195" s="247"/>
      <c r="E195" s="247"/>
      <c r="F195" s="247"/>
      <c r="G195" s="247"/>
      <c r="H195" s="247"/>
      <c r="I195" s="247"/>
      <c r="J195" s="247"/>
      <c r="K195" s="247"/>
    </row>
    <row r="196" spans="2:11">
      <c r="B196" s="229"/>
      <c r="C196" s="230"/>
      <c r="D196" s="230"/>
      <c r="E196" s="230"/>
      <c r="F196" s="230"/>
      <c r="G196" s="230"/>
      <c r="H196" s="230"/>
      <c r="I196" s="230"/>
      <c r="J196" s="230"/>
      <c r="K196" s="231"/>
    </row>
    <row r="197" spans="2:11" ht="20.5">
      <c r="B197" s="232"/>
      <c r="C197" s="351" t="s">
        <v>1192</v>
      </c>
      <c r="D197" s="351"/>
      <c r="E197" s="351"/>
      <c r="F197" s="351"/>
      <c r="G197" s="351"/>
      <c r="H197" s="351"/>
      <c r="I197" s="351"/>
      <c r="J197" s="351"/>
      <c r="K197" s="233"/>
    </row>
    <row r="198" spans="2:11" ht="25.5" customHeight="1">
      <c r="B198" s="232"/>
      <c r="C198" s="295" t="s">
        <v>1193</v>
      </c>
      <c r="D198" s="295"/>
      <c r="E198" s="295"/>
      <c r="F198" s="295" t="s">
        <v>1194</v>
      </c>
      <c r="G198" s="296"/>
      <c r="H198" s="350" t="s">
        <v>1195</v>
      </c>
      <c r="I198" s="350"/>
      <c r="J198" s="350"/>
      <c r="K198" s="233"/>
    </row>
    <row r="199" spans="2:11" ht="5.25" customHeight="1">
      <c r="B199" s="261"/>
      <c r="C199" s="258"/>
      <c r="D199" s="258"/>
      <c r="E199" s="258"/>
      <c r="F199" s="258"/>
      <c r="G199" s="241"/>
      <c r="H199" s="258"/>
      <c r="I199" s="258"/>
      <c r="J199" s="258"/>
      <c r="K199" s="280"/>
    </row>
    <row r="200" spans="2:11" ht="15" customHeight="1">
      <c r="B200" s="261"/>
      <c r="C200" s="241" t="s">
        <v>1185</v>
      </c>
      <c r="D200" s="241"/>
      <c r="E200" s="241"/>
      <c r="F200" s="260" t="s">
        <v>50</v>
      </c>
      <c r="G200" s="241"/>
      <c r="H200" s="349" t="s">
        <v>1196</v>
      </c>
      <c r="I200" s="349"/>
      <c r="J200" s="349"/>
      <c r="K200" s="280"/>
    </row>
    <row r="201" spans="2:11" ht="15" customHeight="1">
      <c r="B201" s="261"/>
      <c r="C201" s="265"/>
      <c r="D201" s="241"/>
      <c r="E201" s="241"/>
      <c r="F201" s="260" t="s">
        <v>51</v>
      </c>
      <c r="G201" s="241"/>
      <c r="H201" s="349" t="s">
        <v>1197</v>
      </c>
      <c r="I201" s="349"/>
      <c r="J201" s="349"/>
      <c r="K201" s="280"/>
    </row>
    <row r="202" spans="2:11" ht="15" customHeight="1">
      <c r="B202" s="261"/>
      <c r="C202" s="265"/>
      <c r="D202" s="241"/>
      <c r="E202" s="241"/>
      <c r="F202" s="260" t="s">
        <v>54</v>
      </c>
      <c r="G202" s="241"/>
      <c r="H202" s="349" t="s">
        <v>1198</v>
      </c>
      <c r="I202" s="349"/>
      <c r="J202" s="349"/>
      <c r="K202" s="280"/>
    </row>
    <row r="203" spans="2:11" ht="15" customHeight="1">
      <c r="B203" s="261"/>
      <c r="C203" s="241"/>
      <c r="D203" s="241"/>
      <c r="E203" s="241"/>
      <c r="F203" s="260" t="s">
        <v>52</v>
      </c>
      <c r="G203" s="241"/>
      <c r="H203" s="349" t="s">
        <v>1199</v>
      </c>
      <c r="I203" s="349"/>
      <c r="J203" s="349"/>
      <c r="K203" s="280"/>
    </row>
    <row r="204" spans="2:11" ht="15" customHeight="1">
      <c r="B204" s="261"/>
      <c r="C204" s="241"/>
      <c r="D204" s="241"/>
      <c r="E204" s="241"/>
      <c r="F204" s="260" t="s">
        <v>53</v>
      </c>
      <c r="G204" s="241"/>
      <c r="H204" s="349" t="s">
        <v>1200</v>
      </c>
      <c r="I204" s="349"/>
      <c r="J204" s="349"/>
      <c r="K204" s="280"/>
    </row>
    <row r="205" spans="2:11" ht="15" customHeight="1">
      <c r="B205" s="261"/>
      <c r="C205" s="241"/>
      <c r="D205" s="241"/>
      <c r="E205" s="241"/>
      <c r="F205" s="260"/>
      <c r="G205" s="241"/>
      <c r="H205" s="241"/>
      <c r="I205" s="241"/>
      <c r="J205" s="241"/>
      <c r="K205" s="280"/>
    </row>
    <row r="206" spans="2:11" ht="15" customHeight="1">
      <c r="B206" s="261"/>
      <c r="C206" s="241" t="s">
        <v>1141</v>
      </c>
      <c r="D206" s="241"/>
      <c r="E206" s="241"/>
      <c r="F206" s="260" t="s">
        <v>83</v>
      </c>
      <c r="G206" s="241"/>
      <c r="H206" s="349" t="s">
        <v>1201</v>
      </c>
      <c r="I206" s="349"/>
      <c r="J206" s="349"/>
      <c r="K206" s="280"/>
    </row>
    <row r="207" spans="2:11" ht="15" customHeight="1">
      <c r="B207" s="261"/>
      <c r="C207" s="265"/>
      <c r="D207" s="241"/>
      <c r="E207" s="241"/>
      <c r="F207" s="260" t="s">
        <v>1039</v>
      </c>
      <c r="G207" s="241"/>
      <c r="H207" s="349" t="s">
        <v>1040</v>
      </c>
      <c r="I207" s="349"/>
      <c r="J207" s="349"/>
      <c r="K207" s="280"/>
    </row>
    <row r="208" spans="2:11" ht="15" customHeight="1">
      <c r="B208" s="261"/>
      <c r="C208" s="241"/>
      <c r="D208" s="241"/>
      <c r="E208" s="241"/>
      <c r="F208" s="260" t="s">
        <v>1037</v>
      </c>
      <c r="G208" s="241"/>
      <c r="H208" s="349" t="s">
        <v>1202</v>
      </c>
      <c r="I208" s="349"/>
      <c r="J208" s="349"/>
      <c r="K208" s="280"/>
    </row>
    <row r="209" spans="2:11" ht="15" customHeight="1">
      <c r="B209" s="297"/>
      <c r="C209" s="265"/>
      <c r="D209" s="265"/>
      <c r="E209" s="265"/>
      <c r="F209" s="260" t="s">
        <v>1041</v>
      </c>
      <c r="G209" s="246"/>
      <c r="H209" s="348" t="s">
        <v>1042</v>
      </c>
      <c r="I209" s="348"/>
      <c r="J209" s="348"/>
      <c r="K209" s="298"/>
    </row>
    <row r="210" spans="2:11" ht="15" customHeight="1">
      <c r="B210" s="297"/>
      <c r="C210" s="265"/>
      <c r="D210" s="265"/>
      <c r="E210" s="265"/>
      <c r="F210" s="260" t="s">
        <v>1043</v>
      </c>
      <c r="G210" s="246"/>
      <c r="H210" s="348" t="s">
        <v>1203</v>
      </c>
      <c r="I210" s="348"/>
      <c r="J210" s="348"/>
      <c r="K210" s="298"/>
    </row>
    <row r="211" spans="2:11" ht="15" customHeight="1">
      <c r="B211" s="297"/>
      <c r="C211" s="265"/>
      <c r="D211" s="265"/>
      <c r="E211" s="265"/>
      <c r="F211" s="299"/>
      <c r="G211" s="246"/>
      <c r="H211" s="300"/>
      <c r="I211" s="300"/>
      <c r="J211" s="300"/>
      <c r="K211" s="298"/>
    </row>
    <row r="212" spans="2:11" ht="15" customHeight="1">
      <c r="B212" s="297"/>
      <c r="C212" s="241" t="s">
        <v>1165</v>
      </c>
      <c r="D212" s="265"/>
      <c r="E212" s="265"/>
      <c r="F212" s="260">
        <v>1</v>
      </c>
      <c r="G212" s="246"/>
      <c r="H212" s="348" t="s">
        <v>1204</v>
      </c>
      <c r="I212" s="348"/>
      <c r="J212" s="348"/>
      <c r="K212" s="298"/>
    </row>
    <row r="213" spans="2:11" ht="15" customHeight="1">
      <c r="B213" s="297"/>
      <c r="C213" s="265"/>
      <c r="D213" s="265"/>
      <c r="E213" s="265"/>
      <c r="F213" s="260">
        <v>2</v>
      </c>
      <c r="G213" s="246"/>
      <c r="H213" s="348" t="s">
        <v>1205</v>
      </c>
      <c r="I213" s="348"/>
      <c r="J213" s="348"/>
      <c r="K213" s="298"/>
    </row>
    <row r="214" spans="2:11" ht="15" customHeight="1">
      <c r="B214" s="297"/>
      <c r="C214" s="265"/>
      <c r="D214" s="265"/>
      <c r="E214" s="265"/>
      <c r="F214" s="260">
        <v>3</v>
      </c>
      <c r="G214" s="246"/>
      <c r="H214" s="348" t="s">
        <v>1206</v>
      </c>
      <c r="I214" s="348"/>
      <c r="J214" s="348"/>
      <c r="K214" s="298"/>
    </row>
    <row r="215" spans="2:11" ht="15" customHeight="1">
      <c r="B215" s="297"/>
      <c r="C215" s="265"/>
      <c r="D215" s="265"/>
      <c r="E215" s="265"/>
      <c r="F215" s="260">
        <v>4</v>
      </c>
      <c r="G215" s="246"/>
      <c r="H215" s="348" t="s">
        <v>1207</v>
      </c>
      <c r="I215" s="348"/>
      <c r="J215" s="348"/>
      <c r="K215" s="298"/>
    </row>
    <row r="216" spans="2:11" ht="12.75" customHeight="1">
      <c r="B216" s="301"/>
      <c r="C216" s="302"/>
      <c r="D216" s="302"/>
      <c r="E216" s="302"/>
      <c r="F216" s="302"/>
      <c r="G216" s="302"/>
      <c r="H216" s="302"/>
      <c r="I216" s="302"/>
      <c r="J216" s="302"/>
      <c r="K216" s="303"/>
    </row>
  </sheetData>
  <sheetProtection formatCells="0" formatColumns="0" formatRows="0" insertColumns="0" insertRows="0" insertHyperlinks="0" deleteColumns="0" deleteRows="0" sort="0" autoFilter="0" pivotTables="0"/>
  <mergeCells count="77">
    <mergeCell ref="F17:J17"/>
    <mergeCell ref="C3:J3"/>
    <mergeCell ref="C9:J9"/>
    <mergeCell ref="D11:J11"/>
    <mergeCell ref="D14:J14"/>
    <mergeCell ref="D15:J15"/>
    <mergeCell ref="F16:J16"/>
    <mergeCell ref="D10:J10"/>
    <mergeCell ref="D13:J13"/>
    <mergeCell ref="C4:J4"/>
    <mergeCell ref="C6:J6"/>
    <mergeCell ref="C7:J7"/>
    <mergeCell ref="C23:J23"/>
    <mergeCell ref="D25:J25"/>
    <mergeCell ref="C24:J24"/>
    <mergeCell ref="F18:J18"/>
    <mergeCell ref="F21:J21"/>
    <mergeCell ref="F19:J19"/>
    <mergeCell ref="F20:J20"/>
    <mergeCell ref="D31:J31"/>
    <mergeCell ref="D32:J32"/>
    <mergeCell ref="D29:J29"/>
    <mergeCell ref="D28:J28"/>
    <mergeCell ref="D26:J26"/>
    <mergeCell ref="G43:J43"/>
    <mergeCell ref="G42:J42"/>
    <mergeCell ref="D33:J33"/>
    <mergeCell ref="G38:J38"/>
    <mergeCell ref="G39:J39"/>
    <mergeCell ref="G40:J40"/>
    <mergeCell ref="G41:J41"/>
    <mergeCell ref="G34:J34"/>
    <mergeCell ref="G35:J35"/>
    <mergeCell ref="G36:J36"/>
    <mergeCell ref="G37:J37"/>
    <mergeCell ref="D57:J57"/>
    <mergeCell ref="D56:J56"/>
    <mergeCell ref="D45:J45"/>
    <mergeCell ref="C50:J50"/>
    <mergeCell ref="C52:J52"/>
    <mergeCell ref="C53:J53"/>
    <mergeCell ref="C55:J55"/>
    <mergeCell ref="D49:J49"/>
    <mergeCell ref="E48:J48"/>
    <mergeCell ref="E47:J47"/>
    <mergeCell ref="E46:J46"/>
    <mergeCell ref="D59:J59"/>
    <mergeCell ref="D60:J60"/>
    <mergeCell ref="D63:J63"/>
    <mergeCell ref="D61:J61"/>
    <mergeCell ref="D58:J58"/>
    <mergeCell ref="D68:J68"/>
    <mergeCell ref="D66:J66"/>
    <mergeCell ref="D65:J65"/>
    <mergeCell ref="D67:J67"/>
    <mergeCell ref="D64:J64"/>
    <mergeCell ref="C163:J163"/>
    <mergeCell ref="C120:J120"/>
    <mergeCell ref="C145:J145"/>
    <mergeCell ref="C100:J100"/>
    <mergeCell ref="C73:J73"/>
    <mergeCell ref="H198:J198"/>
    <mergeCell ref="C197:J197"/>
    <mergeCell ref="H206:J206"/>
    <mergeCell ref="H204:J204"/>
    <mergeCell ref="H202:J202"/>
    <mergeCell ref="H200:J200"/>
    <mergeCell ref="H215:J215"/>
    <mergeCell ref="H208:J208"/>
    <mergeCell ref="H203:J203"/>
    <mergeCell ref="H201:J201"/>
    <mergeCell ref="H212:J212"/>
    <mergeCell ref="H214:J214"/>
    <mergeCell ref="H213:J213"/>
    <mergeCell ref="H210:J210"/>
    <mergeCell ref="H209:J209"/>
    <mergeCell ref="H207:J207"/>
  </mergeCells>
  <pageMargins left="0.59027779999999996" right="0.59027779999999996" top="0.59027779999999996" bottom="0.59027779999999996" header="0" footer="0"/>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11</vt:i4>
      </vt:variant>
    </vt:vector>
  </HeadingPairs>
  <TitlesOfParts>
    <vt:vector size="17" baseType="lpstr">
      <vt:lpstr>Rekapitulace stavby</vt:lpstr>
      <vt:lpstr>D.1.1 - Architektonicko-s...</vt:lpstr>
      <vt:lpstr>D.1.4.1 - Zařízení pro vy...</vt:lpstr>
      <vt:lpstr>D.1.4.4 - Zařízení silnop...</vt:lpstr>
      <vt:lpstr>2 - Zateplení objektu + v...</vt:lpstr>
      <vt:lpstr>Pokyny pro vyplnění</vt:lpstr>
      <vt:lpstr>'2 - Zateplení objektu + v...'!Názvy_tisku</vt:lpstr>
      <vt:lpstr>'D.1.1 - Architektonicko-s...'!Názvy_tisku</vt:lpstr>
      <vt:lpstr>'D.1.4.1 - Zařízení pro vy...'!Názvy_tisku</vt:lpstr>
      <vt:lpstr>'D.1.4.4 - Zařízení silnop...'!Názvy_tisku</vt:lpstr>
      <vt:lpstr>'Rekapitulace stavby'!Názvy_tisku</vt:lpstr>
      <vt:lpstr>'2 - Zateplení objektu + v...'!Oblast_tisku</vt:lpstr>
      <vt:lpstr>'D.1.1 - Architektonicko-s...'!Oblast_tisku</vt:lpstr>
      <vt:lpstr>'D.1.4.1 - Zařízení pro vy...'!Oblast_tisku</vt:lpstr>
      <vt:lpstr>'D.1.4.4 - Zařízení silnop...'!Oblast_tisku</vt:lpstr>
      <vt:lpstr>'Pokyny pro vyplnění'!Oblast_tisku</vt:lpstr>
      <vt:lpstr>'Rekapitulace stavby'!Oblast_tisku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RUDA\Rudolf Král</dc:creator>
  <cp:lastModifiedBy>Jiří Švarc</cp:lastModifiedBy>
  <dcterms:created xsi:type="dcterms:W3CDTF">2019-03-21T07:56:47Z</dcterms:created>
  <dcterms:modified xsi:type="dcterms:W3CDTF">2019-07-29T15:04:10Z</dcterms:modified>
</cp:coreProperties>
</file>