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firstSheet="3" activeTab="3"/>
  </bookViews>
  <sheets>
    <sheet name="Rekapitulace" sheetId="1" state="hidden" r:id="rId1"/>
    <sheet name="Změna1 SO 002" sheetId="2" state="hidden" r:id="rId2"/>
    <sheet name="Změna2 SO 003" sheetId="3" state="hidden" r:id="rId3"/>
    <sheet name="VP+MP komunikace" sheetId="4" r:id="rId4"/>
  </sheets>
  <definedNames>
    <definedName name="_xlnm._FilterDatabase" localSheetId="3" hidden="1">'VP+MP komunikace'!$B$10:$N$312</definedName>
    <definedName name="_xlnm.Print_Titles" localSheetId="3">'VP+MP komunikace'!$1:$8</definedName>
    <definedName name="_xlnm.Print_Titles" localSheetId="1">'Změna1 SO 002'!$1:$8</definedName>
    <definedName name="_xlnm.Print_Titles" localSheetId="2">'Změna2 SO 003'!$1:$8</definedName>
  </definedNames>
  <calcPr fullCalcOnLoad="1"/>
</workbook>
</file>

<file path=xl/sharedStrings.xml><?xml version="1.0" encoding="utf-8"?>
<sst xmlns="http://schemas.openxmlformats.org/spreadsheetml/2006/main" count="1606" uniqueCount="549">
  <si>
    <t xml:space="preserve">Rozpis ocenění změn položek  </t>
  </si>
  <si>
    <t>č.</t>
  </si>
  <si>
    <t>Poř. č. pol.</t>
  </si>
  <si>
    <t>Kód položky</t>
  </si>
  <si>
    <t>Název položky</t>
  </si>
  <si>
    <t>m.j.</t>
  </si>
  <si>
    <t>Množství ve smlouvě</t>
  </si>
  <si>
    <t>Množství ve změně</t>
  </si>
  <si>
    <t>Množství rozdílu</t>
  </si>
  <si>
    <t>Cena za m.j. v                   Kč</t>
  </si>
  <si>
    <t>Cena celkem ve smlouvě v Kč</t>
  </si>
  <si>
    <t>Méněpráce ve změně v Kč</t>
  </si>
  <si>
    <t>Vícepráce ve změně v Kč</t>
  </si>
  <si>
    <t>Cena celkem ve změně v Kč</t>
  </si>
  <si>
    <t>Rozdíl cen celkem v      Kč</t>
  </si>
  <si>
    <t>Rozdíl cen celkem v      %</t>
  </si>
  <si>
    <t xml:space="preserve">ZMĚNA SOUPISU PRACÍ </t>
  </si>
  <si>
    <t>CELKEM BEZ DPH</t>
  </si>
  <si>
    <t>Název stavby:</t>
  </si>
  <si>
    <t>Název SO/PS:</t>
  </si>
  <si>
    <t>Číslo SO / PS:</t>
  </si>
  <si>
    <t>množství ve změně- doplnit buď za objekty nebo různé práce na jednom objektu apod.</t>
  </si>
  <si>
    <t>doplnit mn.</t>
  </si>
  <si>
    <t>méněpráce</t>
  </si>
  <si>
    <t>vícepráce</t>
  </si>
  <si>
    <t>1.změna</t>
  </si>
  <si>
    <t>2.změna</t>
  </si>
  <si>
    <t>3.změna</t>
  </si>
  <si>
    <t>Nové položky   (doplněny z jiných rozpočtů, vl.kalkulace,atd…)</t>
  </si>
  <si>
    <t>objekt</t>
  </si>
  <si>
    <t>001 - Bourací práce a příprava staveniště</t>
  </si>
  <si>
    <t>oddíl</t>
  </si>
  <si>
    <t>001 - zemní práce</t>
  </si>
  <si>
    <t>1</t>
  </si>
  <si>
    <t>121101103</t>
  </si>
  <si>
    <t>Sejmutí ornice s přemístěním na vzdálenost do 250 m</t>
  </si>
  <si>
    <t>m3</t>
  </si>
  <si>
    <t>11,200</t>
  </si>
  <si>
    <t>výpočet viz. bilance zemních prací PDSP</t>
  </si>
  <si>
    <t>2</t>
  </si>
  <si>
    <t>122101401</t>
  </si>
  <si>
    <t>Vykopávky v zemníku na suchu v hornině tř. 1 a 2 objem do 100 m3</t>
  </si>
  <si>
    <t>53,700</t>
  </si>
  <si>
    <t>podornice 11,2 m3 + výkop rýhy pro VO 42,50 m3 = 53,7 m3</t>
  </si>
  <si>
    <t>011 - přípravné a přidružené práce</t>
  </si>
  <si>
    <t>110002400</t>
  </si>
  <si>
    <t>Vytyčení trati kabelového vedení podzemního podél silnice</t>
  </si>
  <si>
    <t>m</t>
  </si>
  <si>
    <t>120,000</t>
  </si>
  <si>
    <t>ČEZ Distribuce, a.s.</t>
  </si>
  <si>
    <t>110001111</t>
  </si>
  <si>
    <t>Vytyčení trati kabelového vedení vzdušného silového nn v terénu přehledném</t>
  </si>
  <si>
    <t>180,000</t>
  </si>
  <si>
    <t>3</t>
  </si>
  <si>
    <t>110001240</t>
  </si>
  <si>
    <t>Vytyčení trati kabelového vedení vzdušného sdělovacího podél silnice</t>
  </si>
  <si>
    <t>70,000</t>
  </si>
  <si>
    <t>Telefónica O2 Czech Republic, a.s.</t>
  </si>
  <si>
    <t>4</t>
  </si>
  <si>
    <t>R</t>
  </si>
  <si>
    <t>Vytyčení trati STL plynovodu RWE Distribuční služby, s.r.o.</t>
  </si>
  <si>
    <t>30,000</t>
  </si>
  <si>
    <t>5</t>
  </si>
  <si>
    <t>Vytyčení trati vodovodu SmVaK Ostrava, a.s.</t>
  </si>
  <si>
    <t>6</t>
  </si>
  <si>
    <t>Vytýčení polohopisu a výškopisu stavby před zahájením stavby</t>
  </si>
  <si>
    <t>soubor</t>
  </si>
  <si>
    <t>1,000</t>
  </si>
  <si>
    <t>vytýčení stavby provede úředně oprávněný geometr</t>
  </si>
  <si>
    <t>7</t>
  </si>
  <si>
    <t>zařízení staveniště</t>
  </si>
  <si>
    <t>zřízení a odstranění ZS s provedením úklidu ZS po dokončení stavby, napojení na energie, spotřeba energií nebo jiné zajištění energií a jejcih spotřeba vč. spotřeby vody a zajištění sociálního zázemí pro pracovníky.</t>
  </si>
  <si>
    <t>8</t>
  </si>
  <si>
    <t>zajištění oplocení ZS, osvětelní ZS, zajištění ostrahy stavby, zajištění bezpečnostních prvků</t>
  </si>
  <si>
    <t>bezpečnostní prvky = zábradlí, přechodové lávky, bezpečnostní pásky, výstražné a informační tabule, aj. Dodání a následné odstranění s provedením úklidu.</t>
  </si>
  <si>
    <t>9</t>
  </si>
  <si>
    <t>zajištění přechodného dopravního značení, jeho rozmístění, údržba a uklizení po provedení stavby</t>
  </si>
  <si>
    <t>vč. vyznačení objízdných tras, uzavírek nebo výluk v dopravě</t>
  </si>
  <si>
    <t>10</t>
  </si>
  <si>
    <t>pronájem veřejného prostranství vč. poplatku obci, zajištění přechodné změny provozu na poz. kom.</t>
  </si>
  <si>
    <t>11</t>
  </si>
  <si>
    <t>zajištění, údržba a odstranění s úklidem meziskládky stavebního materiálu popř. meziskládky odpadu</t>
  </si>
  <si>
    <t>096 - bourání a demolice konstrukcí</t>
  </si>
  <si>
    <t>1131511101</t>
  </si>
  <si>
    <t>Odstranění živičného krytu frézováním pl do 500 m2 tl 15 mm</t>
  </si>
  <si>
    <t>m2</t>
  </si>
  <si>
    <t>719,000</t>
  </si>
  <si>
    <t>113107223</t>
  </si>
  <si>
    <t>Odstranění podkladu pl nad 200 m2 z kameniva drceného tl 250 mm</t>
  </si>
  <si>
    <t>odstranění stávající spodní stavby komunikace</t>
  </si>
  <si>
    <t>167101102</t>
  </si>
  <si>
    <t>Nakládání výkopku z hornin tř. 1 až 4 přes 100 m3</t>
  </si>
  <si>
    <t>301,430</t>
  </si>
  <si>
    <t>výpočet viz. bilance zemin v PDSP</t>
  </si>
  <si>
    <t>likvidace stávající ocelové roury D300 dl. 4,0 m z komunikace</t>
  </si>
  <si>
    <t>demontáž a likvidace - odkup do sběrných surovin</t>
  </si>
  <si>
    <t>120901121</t>
  </si>
  <si>
    <t>Bourání zdiva z betonu prostého neprokládaného</t>
  </si>
  <si>
    <t>bourání stávajícího betonového žlabu</t>
  </si>
  <si>
    <t>699 - přesun hmot HSV</t>
  </si>
  <si>
    <t>979083117</t>
  </si>
  <si>
    <t>Vodorovné přemístění suti s naložením a složením na skládku do 6000 m</t>
  </si>
  <si>
    <t>t</t>
  </si>
  <si>
    <t>615,100</t>
  </si>
  <si>
    <t>výpočet viz. Bilance zemních prací v PDSP</t>
  </si>
  <si>
    <t>979083191</t>
  </si>
  <si>
    <t>Příplatek k vodorovnému přemístění suti s naložením a složením na skládku ZKD 1000 m nad 6000 m</t>
  </si>
  <si>
    <t>999 - přirážky</t>
  </si>
  <si>
    <t>979097115</t>
  </si>
  <si>
    <t>Poplatek za skládku - ostatní zemina</t>
  </si>
  <si>
    <t>291,100</t>
  </si>
  <si>
    <t>výkop kanál - zásyp kanál = 240,50 t + výkop VO - zásyp VO = 30,6 t + podornice 20 t = 291,1</t>
  </si>
  <si>
    <t>9790971151</t>
  </si>
  <si>
    <t>Poplatek za skládku - stavební suť, směsný stavební a demoliční odpad</t>
  </si>
  <si>
    <t>324,000</t>
  </si>
  <si>
    <t>979098111</t>
  </si>
  <si>
    <t>Poplatek za skládku - prostého betonu bez příměsi</t>
  </si>
  <si>
    <t>2,300</t>
  </si>
  <si>
    <t>částečné bourání stávajícího betonového žlabu</t>
  </si>
  <si>
    <t>979098141</t>
  </si>
  <si>
    <t>Poplatek za skládku - spalitelného odpadu</t>
  </si>
  <si>
    <t>0,500</t>
  </si>
  <si>
    <t>traviny, větve, náletová vegetace</t>
  </si>
  <si>
    <t>979098148</t>
  </si>
  <si>
    <t>Poplatek za skládku - oceli</t>
  </si>
  <si>
    <t>bourání ocelové roury v komunikaci</t>
  </si>
  <si>
    <t>poplatek za provedení laboratorních zkoušek - výluhů pro odpad</t>
  </si>
  <si>
    <t>ks</t>
  </si>
  <si>
    <t>výluhy se provedou z odpadního materiálu určeného k uložení na skládce odpadu k trvalému uložení, ze závěrů laboratorního měření bude zřejmé, o jaký odpad se jedná.</t>
  </si>
  <si>
    <t>ztrátné 5% z objektu</t>
  </si>
  <si>
    <t>002 - Komunikace s výhybnou a zpevněné plochy</t>
  </si>
  <si>
    <t>215901101</t>
  </si>
  <si>
    <t>Zhutnění podloží z hornin soudržných do 92% PS nebo nesoudržných sypkých I(d) do 0,8</t>
  </si>
  <si>
    <t>816,250</t>
  </si>
  <si>
    <t>775 + 41,25 = 816,25 m2  min. 45MPa zhutnění před návozem nové spodní stavby MOK</t>
  </si>
  <si>
    <t>181006113</t>
  </si>
  <si>
    <t>Rozprostření zemin schopných zúrodnění v rovině a sklonu do 1:5, tl vrstvy do 0,2 m</t>
  </si>
  <si>
    <t>350,000</t>
  </si>
  <si>
    <t>350 bm x š 1,0 m = 350 m2</t>
  </si>
  <si>
    <t>181101121</t>
  </si>
  <si>
    <t>Úprava pozemku s rozpojením, přehrnutím, urovnáním a přemístěním do 20 m tř 1 a 2</t>
  </si>
  <si>
    <t>12,000</t>
  </si>
  <si>
    <t>4 ks x (2 x 5 x 0,3 m) = 3 x 4 = 12 m3 úpravy po dokončení prací kolem stávajících sjezdů na MOK od RD</t>
  </si>
  <si>
    <t>180402111</t>
  </si>
  <si>
    <t>Založení parkového trávníku výsevem v rovině a ve svahu do 1:5</t>
  </si>
  <si>
    <t>hnojení ozeleněných ploch</t>
  </si>
  <si>
    <t>soubo</t>
  </si>
  <si>
    <t>D+M</t>
  </si>
  <si>
    <t>056 - podkl.vrstvy poz. komunikací</t>
  </si>
  <si>
    <t>285991412</t>
  </si>
  <si>
    <t>Geomříže do živic</t>
  </si>
  <si>
    <t>775,000</t>
  </si>
  <si>
    <t>d+m užití na komunikaci a výhybně</t>
  </si>
  <si>
    <t>2859911171</t>
  </si>
  <si>
    <t>Geomříže dvouosé</t>
  </si>
  <si>
    <t>41,250</t>
  </si>
  <si>
    <t>d+m užití pod zpevněnýma manipulačníma plochama</t>
  </si>
  <si>
    <t>451576121</t>
  </si>
  <si>
    <t>Podkl vrstva štrkopísek -20cm</t>
  </si>
  <si>
    <t>277,000</t>
  </si>
  <si>
    <t>775 m2 komunikace a výhybna + 41,25 m2 zpevněné manipulační plochy = 816,25 m2 
107,85 m3 ( 719 m2 x 0,15 h ) vybouraných starých ASF vrstev bude použito místo nového podsypu štěrkopískem = 775 m2 x 0,2 = 155 m3 nový štěrkopísek + 41,25 x 0,2 = 8,25 m3 nový štěrkopísek zpevněné plochy = 155 + 8,25 -107,85 = 163,25 - 107,85 = 55,40 m3 navézt nového štěrkopísku = 277 m2 při h 0,2 m</t>
  </si>
  <si>
    <t>215001100</t>
  </si>
  <si>
    <t>Zhutnění sypaniny strojní zásyp po vrstvách 20 cm</t>
  </si>
  <si>
    <t>min. 45 MPa Zhutnění nové spodní stavby MOK</t>
  </si>
  <si>
    <t>565101100</t>
  </si>
  <si>
    <t>Podklad komunikací z kameniva obalovaného asfaltem se zhutněním tloušťky do 5 cm</t>
  </si>
  <si>
    <t>OK II</t>
  </si>
  <si>
    <t>5651012001</t>
  </si>
  <si>
    <t>Podklad komunikací z kameniva obalovaného asfaltem se zhutněním tloušťky do 12 cm</t>
  </si>
  <si>
    <t>OK II fr 8-16 mm podklad zpevněných manipulačních ploch</t>
  </si>
  <si>
    <t>565135121</t>
  </si>
  <si>
    <t>Podklad z obalovaného kameniva OKS I tl 50 mm š nad 3 m</t>
  </si>
  <si>
    <t>5646511111</t>
  </si>
  <si>
    <t>Podklad z kameniva drobného drceného fr. 0 - 4 mm</t>
  </si>
  <si>
    <t>2,220</t>
  </si>
  <si>
    <t>podklad pod zámkovou dlažbu)
výpočet:
41,25 m2 x h 0,02 m = 0,825 m3 x Vm (kamenivo 2,7 t / m3) = 2,22 t</t>
  </si>
  <si>
    <t>058 - kryty poz.komunikací - beton</t>
  </si>
  <si>
    <t>577144321</t>
  </si>
  <si>
    <t>Asfaltový beton ABS III tl 50 mm š nad 3 m</t>
  </si>
  <si>
    <t>059 - kryty poz.komunikací - dlažba</t>
  </si>
  <si>
    <t>591141111</t>
  </si>
  <si>
    <t>Kladení dlažby z kostek velkých z kamene na MC tl 50 mm</t>
  </si>
  <si>
    <t>54,000</t>
  </si>
  <si>
    <t>150 + 150 bm = 300 bm - odpočet pro výplň cementovou maltou = kostka 10/10 cm na 1 bm připadá 9 ks kostek x 2 řady = 18 ks /bm/2ř x 300 bm = 5400 ks ... 
 S kostky = 0,1 x 0,1 = 0,01 m2 x 5400 ks = 54 m2 ... 54 m2 x h = 0,1 m = 5,4 m3 x Vm (2,7t) = 14,58 t tj. 14,60 t</t>
  </si>
  <si>
    <t>5962112331</t>
  </si>
  <si>
    <t>Kladení zámkové dlažby komunikací pro pěší tl 100 mm skupiny C pl nad 300 m2</t>
  </si>
  <si>
    <t>592451301</t>
  </si>
  <si>
    <t>DLAZBA ZAMKOVA 20/165/100 mm šedá A</t>
  </si>
  <si>
    <t>58380110</t>
  </si>
  <si>
    <t>KOSTKA DLAZ DROB 10 CM I.JAK.    A</t>
  </si>
  <si>
    <t>T</t>
  </si>
  <si>
    <t>14,600</t>
  </si>
  <si>
    <t>091 - doplňující konstrukce</t>
  </si>
  <si>
    <t>917461111</t>
  </si>
  <si>
    <t>Osazení chodníkového obrubníku kamenného stojatého s boční opěrou do lože z betonu prostého</t>
  </si>
  <si>
    <t>329,000</t>
  </si>
  <si>
    <t>2x 150 m + 16,5 + 12,5 = 329 m</t>
  </si>
  <si>
    <t>917732111</t>
  </si>
  <si>
    <t>Osazení chodníkového obrubníku betonového ležatého bez boční opěry do lože z betonu prostého</t>
  </si>
  <si>
    <t>16,500</t>
  </si>
  <si>
    <t>3 x 5,5 bm</t>
  </si>
  <si>
    <t>58380203</t>
  </si>
  <si>
    <t>KRAJNIK SIL I/2 KS 1             A</t>
  </si>
  <si>
    <t>M</t>
  </si>
  <si>
    <t>100 x 200 x 1000 mm</t>
  </si>
  <si>
    <t>59217504</t>
  </si>
  <si>
    <t>OBRUBNIK silniční betonový 100 x 15 x 25 cm</t>
  </si>
  <si>
    <t>KUS</t>
  </si>
  <si>
    <t>914001111</t>
  </si>
  <si>
    <t>Osazení a montáž svislých dopravních značek na sloupky, sloupy, konzoly nebo objekty</t>
  </si>
  <si>
    <t>kus</t>
  </si>
  <si>
    <t>6,000</t>
  </si>
  <si>
    <t>915701111</t>
  </si>
  <si>
    <t>Vodorovné značení z nátěrových hmot tl do 3 mm - stopčáry, zebry, šipky nebo vodící proužky</t>
  </si>
  <si>
    <t>4,000</t>
  </si>
  <si>
    <t>10 bm x š 0,4 = 4 m2</t>
  </si>
  <si>
    <t>915712111</t>
  </si>
  <si>
    <t>Vodorovné značení stříkané barvou vodících proužků š 250 mm</t>
  </si>
  <si>
    <t>320,000</t>
  </si>
  <si>
    <t>dopravní značka P6</t>
  </si>
  <si>
    <t>700 mm</t>
  </si>
  <si>
    <t>dopravní značka P2</t>
  </si>
  <si>
    <t>2,000</t>
  </si>
  <si>
    <t>500 x 500 mm</t>
  </si>
  <si>
    <t>dopravní značka E2b</t>
  </si>
  <si>
    <t>3,000</t>
  </si>
  <si>
    <t>dopravní značka P4</t>
  </si>
  <si>
    <t>12</t>
  </si>
  <si>
    <t>dopravní značka B20a</t>
  </si>
  <si>
    <t>13</t>
  </si>
  <si>
    <t>sloupek FeZn pr. 60 mm dl. 3,0 m</t>
  </si>
  <si>
    <t>14</t>
  </si>
  <si>
    <t>Al patka kompletní 60 mm</t>
  </si>
  <si>
    <t>15</t>
  </si>
  <si>
    <t>víčko na sloupek plastové 60 mm</t>
  </si>
  <si>
    <t>16</t>
  </si>
  <si>
    <t>objímka Al zdvojená kompletní 60 mm</t>
  </si>
  <si>
    <t>9,000</t>
  </si>
  <si>
    <t>doprava stavebního materiálu</t>
  </si>
  <si>
    <t>km</t>
  </si>
  <si>
    <t>oprava poškozených plotů z pletiva h 1,5 m poplastovaného Fe na sloupky s C20 patkou + příslušenství</t>
  </si>
  <si>
    <t>příslušenstvím se rozumí: napínáky, vodící dráty, víčka pro sloupky, aj. D+M</t>
  </si>
  <si>
    <t>oprava poškozených vjezdů, stávajících zpevněných ploch z dlažby</t>
  </si>
  <si>
    <t>48,000</t>
  </si>
  <si>
    <t>4 ks ( 2 x 6 m ) = 12 x 4 = 48 m2 D+M</t>
  </si>
  <si>
    <t>hutnící zkoušky 3 ks</t>
  </si>
  <si>
    <t>sonda ke zjištění skutečného uložení stávajícího vodovodu DN150 SmVaK Ostrava, a.s.</t>
  </si>
  <si>
    <t>prořez a ztrátné materálu 5% z objektu</t>
  </si>
  <si>
    <t>003 - Dešťová kanalizace</t>
  </si>
  <si>
    <t>132201202</t>
  </si>
  <si>
    <t>Hloubení rýh š do 2000 mm v hornině tř. 3 objemu do 1000 m3</t>
  </si>
  <si>
    <t>193,080</t>
  </si>
  <si>
    <t>výpočet rýhy pro deš´tovou kanalizaci viz. Bilance zemních prací v PDSP
207,48 - ruční výkopy 14,40 = 193,08 m3</t>
  </si>
  <si>
    <t>132201209</t>
  </si>
  <si>
    <t>Příplatek za lepivost k hloubení rýh š do 2000 mm v hornině tř. 3</t>
  </si>
  <si>
    <t>151101101</t>
  </si>
  <si>
    <t>Zřízení příložného pažení a rozepření stěn rýh hl do 2 m</t>
  </si>
  <si>
    <t>562,000</t>
  </si>
  <si>
    <t>140 bm (PVC DN 150 SN8) + 16 bm (PVC DN 250 SN8) = 156 x 1,8 (pr. hloubka výkopu) = 280,8 m2 x 2 = 561,6 tj. 562 m2</t>
  </si>
  <si>
    <t>151101111</t>
  </si>
  <si>
    <t>Odstranění příložného pažení a rozepření stěn rýh hl do 2 m</t>
  </si>
  <si>
    <t>174101103</t>
  </si>
  <si>
    <t>Zásyp zářezů pro podzemní vedení sypaninou se zhutněním</t>
  </si>
  <si>
    <t>52,650</t>
  </si>
  <si>
    <t>174201103</t>
  </si>
  <si>
    <t>Zásyp zářezů pro podzemní vedení sypaninou bez zhutnění</t>
  </si>
  <si>
    <t>21,450</t>
  </si>
  <si>
    <t>132202101</t>
  </si>
  <si>
    <t>Hloubení rýh š do 600 mm ručním nebo pneum nářadím v soudržných horninách tř. 3</t>
  </si>
  <si>
    <t>14,400</t>
  </si>
  <si>
    <t>2 x křížení s IS, ruční výkop výpočet:
1 x ( h 1,8 x š 2 x d 2 m ) + 1 x ( h 1,8 x š 2 x d 2 m ) =  7,2 + 7,2 = 14,4 m3</t>
  </si>
  <si>
    <t>132202109</t>
  </si>
  <si>
    <t>Příplatek za lepivost u hloubení rýh š do 600 mm ručním nebo pneum nářadím v hornině tř. 3</t>
  </si>
  <si>
    <t>008 - potrubí</t>
  </si>
  <si>
    <t>871365221</t>
  </si>
  <si>
    <t>Kanalizační potrubí z tvrdého PVC-systém KG tuhost třídy SN8 DN250</t>
  </si>
  <si>
    <t>16,000</t>
  </si>
  <si>
    <t>871315221</t>
  </si>
  <si>
    <t>Kanalizační potrubí z tvrdého PVC-systém KG tuhost třídy SN8 DN150</t>
  </si>
  <si>
    <t>140,000</t>
  </si>
  <si>
    <t>výstražná fólie hnědé barvy s nápisem "KANALIZACE" šíře 33 cm</t>
  </si>
  <si>
    <t>156,000</t>
  </si>
  <si>
    <t>8959413111</t>
  </si>
  <si>
    <t>Zřízení vpusti kanalizační uliční z betonových dílců</t>
  </si>
  <si>
    <t>kruhový prstenec TBV 500 - 100</t>
  </si>
  <si>
    <t>průběžný dílec TBV 500 -225</t>
  </si>
  <si>
    <t>průběžný dílec TBV 500 - 325</t>
  </si>
  <si>
    <t>průběžný dílec TBV 500 - 650</t>
  </si>
  <si>
    <t>průběžný dílec TBV 500 - 710 PK 2 P</t>
  </si>
  <si>
    <t>kalový koš plastový</t>
  </si>
  <si>
    <t>litinová mříž s rámem ul. vpusti D400 pojízdná</t>
  </si>
  <si>
    <t>894812332</t>
  </si>
  <si>
    <t>Šachta PP DN600 roura korug hl 2000</t>
  </si>
  <si>
    <t>894812339</t>
  </si>
  <si>
    <t>Přípl šach PP roura DN 600 uříznutí</t>
  </si>
  <si>
    <t>894812323</t>
  </si>
  <si>
    <t>Šachta PP dno DN 600/250 tvat T</t>
  </si>
  <si>
    <t>894812356</t>
  </si>
  <si>
    <t>Šachta PP DN600 poklop+prst -12,5t</t>
  </si>
  <si>
    <t>šachta plastová DN600 montáž</t>
  </si>
  <si>
    <t>17</t>
  </si>
  <si>
    <t>chránička půlená plastová D 200 x 5,5 mm</t>
  </si>
  <si>
    <t>10,000</t>
  </si>
  <si>
    <t>D chránička pro vodovod SmVaK Ostrava, a.s.</t>
  </si>
  <si>
    <t>18</t>
  </si>
  <si>
    <t>chránička půlená plastová D 160 x 3,9 mm</t>
  </si>
  <si>
    <t>17,000</t>
  </si>
  <si>
    <t>D chránička pro ČEZ distribuce, a.s.</t>
  </si>
  <si>
    <t>19</t>
  </si>
  <si>
    <t>Zatažení vedení elektro do ochranné trubky D 160</t>
  </si>
  <si>
    <t>20</t>
  </si>
  <si>
    <t>osazení vedení vodovodu do půlené chráničky D200</t>
  </si>
  <si>
    <t>21</t>
  </si>
  <si>
    <t>vyhledávací kabel CU 4 mm2</t>
  </si>
  <si>
    <t>451573111</t>
  </si>
  <si>
    <t>Lože pod potrubí otevřený výkop ze štěrkopísku</t>
  </si>
  <si>
    <t>14,820</t>
  </si>
  <si>
    <t>156 d x 0,95 š x h 0,1 m = 14,82 m3 x Vm (2,7) = 40,01 t</t>
  </si>
  <si>
    <t>161101101</t>
  </si>
  <si>
    <t>Svislé přemístění výkopku z horniny tř. 1 až 4 hl výkopu do 2,5 m</t>
  </si>
  <si>
    <t>207,480</t>
  </si>
  <si>
    <t>162201100</t>
  </si>
  <si>
    <t>Vodorovné přemístění výkopku z jakýchkoliv hornin na vzdálenost do 50 m</t>
  </si>
  <si>
    <t>500,000</t>
  </si>
  <si>
    <t>ztrátné, prořez  5% z objektu</t>
  </si>
  <si>
    <t>004 - Veřejné osvětlení</t>
  </si>
  <si>
    <t>460010023</t>
  </si>
  <si>
    <t>Vytyčení trati vedení kabelového podzemního v terénu volném</t>
  </si>
  <si>
    <t>0,185</t>
  </si>
  <si>
    <t>460030052</t>
  </si>
  <si>
    <t>Rozebrání dlažeb ručně z kostek velkých do malty spáry zalité</t>
  </si>
  <si>
    <t>3,500</t>
  </si>
  <si>
    <t>rozebrání zámkové dlažby</t>
  </si>
  <si>
    <t>4600300520</t>
  </si>
  <si>
    <t>znovupoložení zámkové dlažby</t>
  </si>
  <si>
    <t>460030071</t>
  </si>
  <si>
    <t>Bourání živičných povrchů do 5 cm</t>
  </si>
  <si>
    <t>5,000</t>
  </si>
  <si>
    <t>460030081</t>
  </si>
  <si>
    <t>Řezání spáry v asfaltu/betonu</t>
  </si>
  <si>
    <t>20,000</t>
  </si>
  <si>
    <t>460050602</t>
  </si>
  <si>
    <t>Jáma stožár výkop ručně tř 4</t>
  </si>
  <si>
    <t>460080001</t>
  </si>
  <si>
    <t>Betonový základ do zeminy</t>
  </si>
  <si>
    <t>460100002</t>
  </si>
  <si>
    <t>Stožár pouzdro VO mimo osu 250x1500</t>
  </si>
  <si>
    <t>460120002</t>
  </si>
  <si>
    <t>Zához jámy tř 4</t>
  </si>
  <si>
    <t>460120061</t>
  </si>
  <si>
    <t>Odvoz zeminy jakékoliv třídy</t>
  </si>
  <si>
    <t>460120082</t>
  </si>
  <si>
    <t>Uložení sypaniny do násypů zhutněných z hornin třídy 3až4</t>
  </si>
  <si>
    <t>460200134</t>
  </si>
  <si>
    <t>Hloubení kabelových nezapažených rýh ručně š 35 cm, hl 50 cm, v hornině tř 4</t>
  </si>
  <si>
    <t>170,000</t>
  </si>
  <si>
    <t>460200264</t>
  </si>
  <si>
    <t>Hloubení kabelových nezapažených rýh ručně š 50 cm, hl 80 cm, v hornině tř 4</t>
  </si>
  <si>
    <t>15,000</t>
  </si>
  <si>
    <t>460300006</t>
  </si>
  <si>
    <t>Hutnění zeminy do 20 cm</t>
  </si>
  <si>
    <t>35,750</t>
  </si>
  <si>
    <t>460490012</t>
  </si>
  <si>
    <t>Zakrytí kabelů 110 kV folií PVC33cm</t>
  </si>
  <si>
    <t>200,000</t>
  </si>
  <si>
    <t>460510003</t>
  </si>
  <si>
    <t>Kabel prostup bet rouba 30 cm</t>
  </si>
  <si>
    <t>460560134</t>
  </si>
  <si>
    <t>Zásyp rýh ručně šířky 35 cm, hloubky 50 cm, z horniny třídy 4</t>
  </si>
  <si>
    <t>460560264</t>
  </si>
  <si>
    <t>Zásyp rýh ručně šířky 50 cm, hloubky 80 cm, z horniny třídy 4</t>
  </si>
  <si>
    <t>460620014</t>
  </si>
  <si>
    <t>Provizorní úprava terénu se zhutněním, v hornině tř 4</t>
  </si>
  <si>
    <t>67,000</t>
  </si>
  <si>
    <t>460650013</t>
  </si>
  <si>
    <t>Podkladová vrstva štěrk 10 cm</t>
  </si>
  <si>
    <t>461620018</t>
  </si>
  <si>
    <t>úprava povrchu asfaltem</t>
  </si>
  <si>
    <t>22</t>
  </si>
  <si>
    <t>461630001</t>
  </si>
  <si>
    <t>poplatek za uložení na skládku k TU</t>
  </si>
  <si>
    <t>23</t>
  </si>
  <si>
    <t>461630002</t>
  </si>
  <si>
    <t>poplatek za likvidaci nebezpečného odpadu</t>
  </si>
  <si>
    <t>24</t>
  </si>
  <si>
    <t>6005924</t>
  </si>
  <si>
    <t>fólie výstražná š 33 cm A</t>
  </si>
  <si>
    <t>38010001</t>
  </si>
  <si>
    <t>výchozí revize</t>
  </si>
  <si>
    <t>hod</t>
  </si>
  <si>
    <t>25,000</t>
  </si>
  <si>
    <t>50435100</t>
  </si>
  <si>
    <t>napojení na stávající kabely a stožáry, zapojení, zkoušky, zakreslení SPS, odpojení, apod.</t>
  </si>
  <si>
    <t>22,000</t>
  </si>
  <si>
    <t>50435101</t>
  </si>
  <si>
    <t>práce související s vytýčením trasy a umístěním stožáru</t>
  </si>
  <si>
    <t>50435105</t>
  </si>
  <si>
    <t>poplatek za ekologickou likvidaci svítidlo</t>
  </si>
  <si>
    <t>50435106</t>
  </si>
  <si>
    <t>poplatek za ekologickou likvidaci zdroj</t>
  </si>
  <si>
    <t>50435102</t>
  </si>
  <si>
    <t>montážní mechanizmy pro montáže</t>
  </si>
  <si>
    <t>měření intenzity osvětlení</t>
  </si>
  <si>
    <t>50435107</t>
  </si>
  <si>
    <t>geodetické zaměření</t>
  </si>
  <si>
    <t>741 - montáže elekro</t>
  </si>
  <si>
    <t>210010066</t>
  </si>
  <si>
    <t>trubka PE</t>
  </si>
  <si>
    <t>8,000</t>
  </si>
  <si>
    <t>210010134</t>
  </si>
  <si>
    <t>trubka HDPE 40/33</t>
  </si>
  <si>
    <t>402,000</t>
  </si>
  <si>
    <t>210100001</t>
  </si>
  <si>
    <t>Ukončení vodičů v rozváděči nebo na přístroji včetně zapojení průřezu žíly do 2,5 mm2</t>
  </si>
  <si>
    <t>18,000</t>
  </si>
  <si>
    <t>210100003</t>
  </si>
  <si>
    <t>Ukončení vodičů v rozváděči nebo na přístroji včetně zapojení průřezu žíly do 16 mm2</t>
  </si>
  <si>
    <t>32,000</t>
  </si>
  <si>
    <t>210100004</t>
  </si>
  <si>
    <t>Ukončení vodičů v rozváděči nebo na přístroji včetně zapojení průřezu žíly do 25 mm2</t>
  </si>
  <si>
    <t>210101154</t>
  </si>
  <si>
    <t>smrš´tovací záklopka EN 4.1</t>
  </si>
  <si>
    <t>210120001</t>
  </si>
  <si>
    <t>pojistka E27 do 25A, 500V</t>
  </si>
  <si>
    <t>210120102</t>
  </si>
  <si>
    <t>patrona válcová</t>
  </si>
  <si>
    <t>210120131</t>
  </si>
  <si>
    <t>skříň pojistková lit. do 3x100 A stožár</t>
  </si>
  <si>
    <t>210204011</t>
  </si>
  <si>
    <t>stožár osvětlovací ocel B 6</t>
  </si>
  <si>
    <t>210204201</t>
  </si>
  <si>
    <t>el. výzbroj pro 1 okruh</t>
  </si>
  <si>
    <t>2108100062</t>
  </si>
  <si>
    <t>kabel CYKY 3Jx2,5 ul. volne</t>
  </si>
  <si>
    <t>2108100140</t>
  </si>
  <si>
    <t>kabel CYKY 4Jx16 ul. volne</t>
  </si>
  <si>
    <t>220,000</t>
  </si>
  <si>
    <t>210901070</t>
  </si>
  <si>
    <t>kabel CYKY 4x25 ul. volne</t>
  </si>
  <si>
    <t>časový fond položek (hod)</t>
  </si>
  <si>
    <t>102,000</t>
  </si>
  <si>
    <t>pol 0 - 15</t>
  </si>
  <si>
    <t>14125320</t>
  </si>
  <si>
    <t>trubka HDPE 40/33 A</t>
  </si>
  <si>
    <t>217,350</t>
  </si>
  <si>
    <t>14125321</t>
  </si>
  <si>
    <t>204,750</t>
  </si>
  <si>
    <t>barevně odlišit</t>
  </si>
  <si>
    <t>14125331</t>
  </si>
  <si>
    <t>uzavírací zátka JM pryžová pro A HDPE 40/33</t>
  </si>
  <si>
    <t>31674020</t>
  </si>
  <si>
    <t>stožár B6 úprava žárovým zinkem A</t>
  </si>
  <si>
    <t>34111038</t>
  </si>
  <si>
    <t>kabel CYKY 3Jx2,5 mm2 B</t>
  </si>
  <si>
    <t>26,250</t>
  </si>
  <si>
    <t>34111080</t>
  </si>
  <si>
    <t>KABEL CU JADRO CYKY 4 X16        B</t>
  </si>
  <si>
    <t>231,000</t>
  </si>
  <si>
    <t>34113200</t>
  </si>
  <si>
    <t>KABEL AL JADRO 1-AYKY 4 X 25     A</t>
  </si>
  <si>
    <t>15,750</t>
  </si>
  <si>
    <t>34523420</t>
  </si>
  <si>
    <t>vložka poj E27 2410 - 6A B</t>
  </si>
  <si>
    <t>34562041</t>
  </si>
  <si>
    <t>stožárová svorkovnice SR 951-27Z Cu A vč. lrytu KS</t>
  </si>
  <si>
    <t>25</t>
  </si>
  <si>
    <t>34571128</t>
  </si>
  <si>
    <t>trubka PE B</t>
  </si>
  <si>
    <t>8,400</t>
  </si>
  <si>
    <t>26</t>
  </si>
  <si>
    <t>34571129</t>
  </si>
  <si>
    <t>kryt trubek vč. šroubu B</t>
  </si>
  <si>
    <t>27</t>
  </si>
  <si>
    <t>34536721</t>
  </si>
  <si>
    <t>smršťovací záklopka EN 4.1 do 16 mm2</t>
  </si>
  <si>
    <t>28</t>
  </si>
  <si>
    <t>35825101</t>
  </si>
  <si>
    <t>pojist valcová PV 14-16 A</t>
  </si>
  <si>
    <t>29</t>
  </si>
  <si>
    <t>35825503</t>
  </si>
  <si>
    <t>pojistková skříň SP 182/PSP 1P A</t>
  </si>
  <si>
    <t>30</t>
  </si>
  <si>
    <t>podružný materiál z pol. 0036</t>
  </si>
  <si>
    <t>31</t>
  </si>
  <si>
    <t>pořiz přirážka z pol 0036 až 0038</t>
  </si>
  <si>
    <t>32</t>
  </si>
  <si>
    <t>PPV z pol. 0036 až 0039</t>
  </si>
  <si>
    <t>33</t>
  </si>
  <si>
    <t>21022021</t>
  </si>
  <si>
    <t>vedení uzem FeZn do 120 mm2 v zemi</t>
  </si>
  <si>
    <t>34</t>
  </si>
  <si>
    <t>210220022</t>
  </si>
  <si>
    <t>vedení uzem FeZn d 8,10 mm v zemi</t>
  </si>
  <si>
    <t>35</t>
  </si>
  <si>
    <t>2102203012</t>
  </si>
  <si>
    <t>svorka hromosvodová SR 03</t>
  </si>
  <si>
    <t>36</t>
  </si>
  <si>
    <t>2102203025</t>
  </si>
  <si>
    <t>svorka hromosvodová SR 02</t>
  </si>
  <si>
    <t>37</t>
  </si>
  <si>
    <t>210220381</t>
  </si>
  <si>
    <t>protikorozní nátěr svorek v zemi</t>
  </si>
  <si>
    <t>38</t>
  </si>
  <si>
    <t>210220391</t>
  </si>
  <si>
    <t>vodivé spojení svárem</t>
  </si>
  <si>
    <t>39</t>
  </si>
  <si>
    <t>čacový fond položek (hod)</t>
  </si>
  <si>
    <t>19,000</t>
  </si>
  <si>
    <t>pol 16 - 39</t>
  </si>
  <si>
    <t>40</t>
  </si>
  <si>
    <t>15614225</t>
  </si>
  <si>
    <t>drát FeZn p 8 B</t>
  </si>
  <si>
    <t>4,620</t>
  </si>
  <si>
    <t>41</t>
  </si>
  <si>
    <t>35441120</t>
  </si>
  <si>
    <t>pásek uzemňovací FeZn 30 x 4 mm B</t>
  </si>
  <si>
    <t>kg</t>
  </si>
  <si>
    <t>147,000</t>
  </si>
  <si>
    <t>42</t>
  </si>
  <si>
    <t>35441986</t>
  </si>
  <si>
    <t>svorka vodorovná SR 02 30 x 4 mm pas B</t>
  </si>
  <si>
    <t>43</t>
  </si>
  <si>
    <t>35441996</t>
  </si>
  <si>
    <t>SVORKA VODOV SR 03 VOD D6-12 FEZN</t>
  </si>
  <si>
    <t>44</t>
  </si>
  <si>
    <t>podružný materiál z pol. 0056</t>
  </si>
  <si>
    <t>45</t>
  </si>
  <si>
    <t>poriz. přirážka z pol. 0056 až 0059</t>
  </si>
  <si>
    <t>46</t>
  </si>
  <si>
    <t>PPV z pol. 0056 až 0059</t>
  </si>
  <si>
    <t>47</t>
  </si>
  <si>
    <t>21020212</t>
  </si>
  <si>
    <t>montáž svítidlo</t>
  </si>
  <si>
    <t>48</t>
  </si>
  <si>
    <t>časový fond (hod)</t>
  </si>
  <si>
    <t>pol. 0047</t>
  </si>
  <si>
    <t>49</t>
  </si>
  <si>
    <t>34760514</t>
  </si>
  <si>
    <t>výbojka sodíková 70W B</t>
  </si>
  <si>
    <t>50</t>
  </si>
  <si>
    <t>34844526</t>
  </si>
  <si>
    <t>svítidlo 70W/B4 B</t>
  </si>
  <si>
    <t>51</t>
  </si>
  <si>
    <t>podružný materiál z pol. 0069</t>
  </si>
  <si>
    <t>52</t>
  </si>
  <si>
    <t>poriz. přirážka z pol. 0069 až 0071</t>
  </si>
  <si>
    <t>53</t>
  </si>
  <si>
    <t>PPV z pol. 0069 až 0072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</si>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</sst>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;[Red]\-#,##0.00"/>
    <numFmt numFmtId="170" formatCode="#,##0.0"/>
    <numFmt numFmtId="171" formatCode="mmm/yyyy"/>
    <numFmt numFmtId="172" formatCode="0.000"/>
    <numFmt numFmtId="173" formatCode="#,##0.00\ &quot;Kč&quot;"/>
    <numFmt numFmtId="174" formatCode="#,##0.0000"/>
    <numFmt numFmtId="175" formatCode="_-* #,##0.000\ &quot;Kč&quot;_-;\-* #,##0.000\ &quot;Kč&quot;_-;_-* &quot;-&quot;??\ &quot;Kč&quot;_-;_-@_-"/>
    <numFmt numFmtId="176" formatCode="#,##0.00000"/>
    <numFmt numFmtId="177" formatCode="0.000%"/>
    <numFmt numFmtId="178" formatCode="#,##0.000_ ;[Red]\-#,##0.000\ "/>
    <numFmt numFmtId="179" formatCode="0.0000"/>
    <numFmt numFmtId="180" formatCode="0.0"/>
    <numFmt numFmtId="181" formatCode="0.00000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_-* #,##0.000\ _K_č_-;\-* #,##0.000\ _K_č_-;_-* &quot;-&quot;??\ _K_č_-;_-@_-"/>
    <numFmt numFmtId="197" formatCode="_-* #,##0.0000\ _K_č_-;\-* #,##0.0000\ _K_č_-;_-* &quot;-&quot;??\ _K_č_-;_-@_-"/>
    <numFmt numFmtId="198" formatCode="_-* #,##0.00000\ _K_č_-;\-* #,##0.00000\ _K_č_-;_-* &quot;-&quot;??\ _K_č_-;_-@_-"/>
    <numFmt numFmtId="199" formatCode="_-* #,##0.000000\ _K_č_-;\-* #,##0.000000\ _K_č_-;_-* &quot;-&quot;??\ _K_č_-;_-@_-"/>
    <numFmt numFmtId="200" formatCode="#,##0.000000"/>
    <numFmt numFmtId="201" formatCode="#,##0.00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 CE"/>
      <family val="0"/>
    </font>
    <font>
      <b/>
      <sz val="10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42" fillId="35" borderId="6" applyNumberFormat="0" applyAlignment="0" applyProtection="0"/>
    <xf numFmtId="0" fontId="9" fillId="3" borderId="0" applyNumberFormat="0" applyBorder="0" applyAlignment="0" applyProtection="0"/>
    <xf numFmtId="0" fontId="43" fillId="36" borderId="1" applyNumberFormat="0" applyAlignment="0" applyProtection="0"/>
    <xf numFmtId="0" fontId="15" fillId="37" borderId="7" applyNumberFormat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40" borderId="12" applyNumberFormat="0" applyFont="0" applyAlignment="0" applyProtection="0"/>
    <xf numFmtId="0" fontId="46" fillId="33" borderId="13" applyNumberFormat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11" fillId="7" borderId="17" applyNumberFormat="0" applyAlignment="0" applyProtection="0"/>
    <xf numFmtId="0" fontId="13" fillId="42" borderId="17" applyNumberFormat="0" applyAlignment="0" applyProtection="0"/>
    <xf numFmtId="0" fontId="12" fillId="42" borderId="18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46" borderId="0" applyNumberFormat="0" applyBorder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19" xfId="0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1" fillId="0" borderId="23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0" fontId="26" fillId="0" borderId="23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4" fontId="21" fillId="0" borderId="22" xfId="0" applyNumberFormat="1" applyFont="1" applyBorder="1" applyAlignment="1">
      <alignment/>
    </xf>
    <xf numFmtId="0" fontId="26" fillId="0" borderId="23" xfId="0" applyFont="1" applyBorder="1" applyAlignment="1">
      <alignment/>
    </xf>
    <xf numFmtId="164" fontId="26" fillId="0" borderId="23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22" xfId="0" applyFont="1" applyBorder="1" applyAlignment="1">
      <alignment horizontal="center"/>
    </xf>
    <xf numFmtId="199" fontId="0" fillId="0" borderId="0" xfId="60" applyNumberFormat="1" applyFont="1" applyAlignment="1">
      <alignment/>
    </xf>
    <xf numFmtId="19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1" fontId="21" fillId="0" borderId="31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4" fontId="21" fillId="0" borderId="35" xfId="0" applyNumberFormat="1" applyFont="1" applyBorder="1" applyAlignment="1">
      <alignment/>
    </xf>
    <xf numFmtId="10" fontId="21" fillId="0" borderId="36" xfId="90" applyNumberFormat="1" applyFont="1" applyBorder="1" applyAlignment="1">
      <alignment/>
    </xf>
    <xf numFmtId="4" fontId="26" fillId="0" borderId="35" xfId="0" applyNumberFormat="1" applyFont="1" applyBorder="1" applyAlignment="1">
      <alignment/>
    </xf>
    <xf numFmtId="10" fontId="26" fillId="0" borderId="36" xfId="90" applyNumberFormat="1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4" fontId="26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6" fillId="0" borderId="38" xfId="0" applyNumberFormat="1" applyFont="1" applyBorder="1" applyAlignment="1">
      <alignment/>
    </xf>
    <xf numFmtId="10" fontId="21" fillId="0" borderId="39" xfId="90" applyNumberFormat="1" applyFont="1" applyBorder="1" applyAlignment="1">
      <alignment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5" xfId="0" applyFont="1" applyBorder="1" applyAlignment="1">
      <alignment horizontal="center"/>
    </xf>
    <xf numFmtId="4" fontId="21" fillId="0" borderId="36" xfId="0" applyNumberFormat="1" applyFont="1" applyBorder="1" applyAlignment="1">
      <alignment/>
    </xf>
    <xf numFmtId="0" fontId="26" fillId="0" borderId="35" xfId="0" applyFont="1" applyBorder="1" applyAlignment="1">
      <alignment horizontal="center"/>
    </xf>
    <xf numFmtId="4" fontId="26" fillId="0" borderId="36" xfId="0" applyNumberFormat="1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178" fontId="0" fillId="42" borderId="35" xfId="0" applyNumberFormat="1" applyFill="1" applyBorder="1" applyAlignment="1">
      <alignment/>
    </xf>
    <xf numFmtId="178" fontId="0" fillId="42" borderId="36" xfId="0" applyNumberFormat="1" applyFill="1" applyBorder="1" applyAlignment="1">
      <alignment/>
    </xf>
    <xf numFmtId="178" fontId="0" fillId="42" borderId="35" xfId="0" applyNumberFormat="1" applyFont="1" applyFill="1" applyBorder="1" applyAlignment="1">
      <alignment/>
    </xf>
    <xf numFmtId="178" fontId="0" fillId="42" borderId="36" xfId="0" applyNumberFormat="1" applyFont="1" applyFill="1" applyBorder="1" applyAlignment="1">
      <alignment/>
    </xf>
    <xf numFmtId="178" fontId="3" fillId="42" borderId="35" xfId="0" applyNumberFormat="1" applyFont="1" applyFill="1" applyBorder="1" applyAlignment="1">
      <alignment/>
    </xf>
    <xf numFmtId="178" fontId="3" fillId="42" borderId="36" xfId="0" applyNumberFormat="1" applyFont="1" applyFill="1" applyBorder="1" applyAlignment="1">
      <alignment/>
    </xf>
    <xf numFmtId="178" fontId="0" fillId="42" borderId="40" xfId="0" applyNumberFormat="1" applyFill="1" applyBorder="1" applyAlignment="1">
      <alignment/>
    </xf>
    <xf numFmtId="178" fontId="0" fillId="42" borderId="41" xfId="0" applyNumberFormat="1" applyFill="1" applyBorder="1" applyAlignment="1">
      <alignment/>
    </xf>
    <xf numFmtId="0" fontId="20" fillId="0" borderId="42" xfId="0" applyFont="1" applyBorder="1" applyAlignment="1">
      <alignment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47" borderId="3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47" borderId="45" xfId="0" applyFill="1" applyBorder="1" applyAlignment="1">
      <alignment horizontal="center"/>
    </xf>
    <xf numFmtId="178" fontId="0" fillId="42" borderId="45" xfId="0" applyNumberFormat="1" applyFill="1" applyBorder="1" applyAlignment="1">
      <alignment/>
    </xf>
    <xf numFmtId="178" fontId="0" fillId="42" borderId="45" xfId="0" applyNumberFormat="1" applyFont="1" applyFill="1" applyBorder="1" applyAlignment="1">
      <alignment/>
    </xf>
    <xf numFmtId="178" fontId="3" fillId="42" borderId="45" xfId="0" applyNumberFormat="1" applyFont="1" applyFill="1" applyBorder="1" applyAlignment="1">
      <alignment/>
    </xf>
    <xf numFmtId="178" fontId="0" fillId="42" borderId="46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47" borderId="3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47" borderId="49" xfId="0" applyFill="1" applyBorder="1" applyAlignment="1">
      <alignment horizontal="center"/>
    </xf>
    <xf numFmtId="178" fontId="0" fillId="42" borderId="49" xfId="0" applyNumberFormat="1" applyFill="1" applyBorder="1" applyAlignment="1">
      <alignment/>
    </xf>
    <xf numFmtId="178" fontId="0" fillId="42" borderId="49" xfId="0" applyNumberFormat="1" applyFont="1" applyFill="1" applyBorder="1" applyAlignment="1">
      <alignment/>
    </xf>
    <xf numFmtId="178" fontId="3" fillId="42" borderId="49" xfId="0" applyNumberFormat="1" applyFont="1" applyFill="1" applyBorder="1" applyAlignment="1">
      <alignment/>
    </xf>
    <xf numFmtId="178" fontId="0" fillId="42" borderId="50" xfId="0" applyNumberFormat="1" applyFill="1" applyBorder="1" applyAlignment="1">
      <alignment/>
    </xf>
    <xf numFmtId="0" fontId="20" fillId="48" borderId="23" xfId="0" applyFont="1" applyFill="1" applyBorder="1" applyAlignment="1">
      <alignment/>
    </xf>
    <xf numFmtId="0" fontId="20" fillId="48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7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>
      <alignment/>
    </xf>
    <xf numFmtId="0" fontId="30" fillId="0" borderId="0" xfId="0" applyFont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0" fillId="0" borderId="0" xfId="0" applyFont="1" applyAlignment="1" applyProtection="1">
      <alignment horizontal="center" vertical="top"/>
      <protection locked="0"/>
    </xf>
    <xf numFmtId="0" fontId="31" fillId="0" borderId="0" xfId="0" applyFont="1" applyBorder="1" applyAlignment="1">
      <alignment vertic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0" fillId="47" borderId="27" xfId="0" applyFill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lavickatucne" xfId="68"/>
    <cellStyle name="Hyperlink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6-Faktura" xfId="84"/>
    <cellStyle name="normální 2" xfId="85"/>
    <cellStyle name="normální 3" xfId="86"/>
    <cellStyle name="Note" xfId="87"/>
    <cellStyle name="Output" xfId="88"/>
    <cellStyle name="Poznámka" xfId="89"/>
    <cellStyle name="Percent" xfId="90"/>
    <cellStyle name="procent 2" xfId="91"/>
    <cellStyle name="Propojená buňka" xfId="92"/>
    <cellStyle name="Followed Hyperlink" xfId="93"/>
    <cellStyle name="Správně" xfId="94"/>
    <cellStyle name="text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5.875" style="0" bestFit="1" customWidth="1"/>
    <col min="2" max="2" width="56.125" style="0" bestFit="1" customWidth="1"/>
    <col min="3" max="3" width="14.00390625" style="0" customWidth="1"/>
    <col min="4" max="4" width="11.00390625" style="0" customWidth="1"/>
    <col min="5" max="5" width="14.375" style="0" customWidth="1"/>
  </cols>
  <sheetData>
    <row r="2" ht="15.75">
      <c r="B2" s="95"/>
    </row>
    <row r="4" spans="1:2" ht="12.75">
      <c r="A4" s="93"/>
      <c r="B4" s="94"/>
    </row>
    <row r="5" spans="2:11" ht="12.75">
      <c r="B5" s="96"/>
      <c r="C5" s="97"/>
      <c r="D5" s="97"/>
      <c r="E5" s="97"/>
      <c r="F5" s="97"/>
      <c r="G5" s="1"/>
      <c r="H5" s="1"/>
      <c r="I5" s="1"/>
      <c r="J5" s="1"/>
      <c r="K5" s="1"/>
    </row>
    <row r="6" spans="2:11" ht="12.75">
      <c r="B6" s="96"/>
      <c r="C6" s="97"/>
      <c r="D6" s="97"/>
      <c r="E6" s="97"/>
      <c r="F6" s="97"/>
      <c r="G6" s="1"/>
      <c r="H6" s="1"/>
      <c r="I6" s="1"/>
      <c r="J6" s="1"/>
      <c r="K6" s="1"/>
    </row>
    <row r="7" spans="2:11" ht="12.75">
      <c r="B7" s="96"/>
      <c r="C7" s="98"/>
      <c r="D7" s="98"/>
      <c r="E7" s="98"/>
      <c r="F7" s="97"/>
      <c r="G7" s="1"/>
      <c r="H7" s="1"/>
      <c r="I7" s="1"/>
      <c r="J7" s="1"/>
      <c r="K7" s="1"/>
    </row>
    <row r="8" spans="2:11" ht="12.75">
      <c r="B8" s="96"/>
      <c r="C8" s="97"/>
      <c r="D8" s="97"/>
      <c r="E8" s="97"/>
      <c r="F8" s="97"/>
      <c r="G8" s="1"/>
      <c r="H8" s="1"/>
      <c r="I8" s="1"/>
      <c r="J8" s="1"/>
      <c r="K8" s="1"/>
    </row>
    <row r="9" spans="2:11" ht="12.75">
      <c r="B9" s="96"/>
      <c r="C9" s="97"/>
      <c r="D9" s="97"/>
      <c r="E9" s="97"/>
      <c r="F9" s="97"/>
      <c r="G9" s="1"/>
      <c r="H9" s="1"/>
      <c r="I9" s="1"/>
      <c r="J9" s="1"/>
      <c r="K9" s="1"/>
    </row>
    <row r="10" spans="2:11" ht="12.75">
      <c r="B10" s="99"/>
      <c r="C10" s="97"/>
      <c r="D10" s="97"/>
      <c r="E10" s="97"/>
      <c r="F10" s="97"/>
      <c r="G10" s="1"/>
      <c r="H10" s="1"/>
      <c r="I10" s="1"/>
      <c r="J10" s="1"/>
      <c r="K10" s="1"/>
    </row>
    <row r="11" spans="1:11" ht="12.75">
      <c r="A11" s="96"/>
      <c r="C11" s="97"/>
      <c r="D11" s="97"/>
      <c r="E11" s="97"/>
      <c r="F11" s="97"/>
      <c r="G11" s="1"/>
      <c r="H11" s="1"/>
      <c r="I11" s="1"/>
      <c r="J11" s="1"/>
      <c r="K11" s="1"/>
    </row>
    <row r="12" spans="3:11" ht="12.75">
      <c r="C12" s="97"/>
      <c r="D12" s="97"/>
      <c r="E12" s="97"/>
      <c r="F12" s="97"/>
      <c r="G12" s="1"/>
      <c r="H12" s="1"/>
      <c r="I12" s="1"/>
      <c r="J12" s="1"/>
      <c r="K12" s="1"/>
    </row>
    <row r="13" spans="2:11" ht="12.75">
      <c r="B13" s="96"/>
      <c r="C13" s="98"/>
      <c r="D13" s="98"/>
      <c r="E13" s="98"/>
      <c r="F13" s="98"/>
      <c r="G13" s="1"/>
      <c r="H13" s="1"/>
      <c r="I13" s="1"/>
      <c r="J13" s="1"/>
      <c r="K13" s="1"/>
    </row>
    <row r="14" spans="3:11" ht="6" customHeight="1">
      <c r="C14" s="97"/>
      <c r="D14" s="97"/>
      <c r="E14" s="97"/>
      <c r="F14" s="97"/>
      <c r="G14" s="1"/>
      <c r="H14" s="1"/>
      <c r="I14" s="1"/>
      <c r="J14" s="1"/>
      <c r="K14" s="1"/>
    </row>
    <row r="15" spans="2:11" ht="12.75">
      <c r="B15" s="99"/>
      <c r="C15" s="97"/>
      <c r="D15" s="97"/>
      <c r="E15" s="97"/>
      <c r="F15" s="97"/>
      <c r="G15" s="1"/>
      <c r="H15" s="1"/>
      <c r="I15" s="1"/>
      <c r="J15" s="1"/>
      <c r="K15" s="1"/>
    </row>
    <row r="16" spans="3:11" ht="12.75">
      <c r="C16" s="97"/>
      <c r="D16" s="97"/>
      <c r="E16" s="97"/>
      <c r="F16" s="97"/>
      <c r="G16" s="1"/>
      <c r="H16" s="1"/>
      <c r="I16" s="1"/>
      <c r="J16" s="1"/>
      <c r="K16" s="1"/>
    </row>
    <row r="17" spans="3:11" ht="12.75">
      <c r="C17" s="97"/>
      <c r="D17" s="97"/>
      <c r="E17" s="97"/>
      <c r="F17" s="97"/>
      <c r="G17" s="1"/>
      <c r="H17" s="1"/>
      <c r="I17" s="1"/>
      <c r="J17" s="1"/>
      <c r="K17" s="1"/>
    </row>
    <row r="18" spans="2:11" ht="12.75">
      <c r="B18" s="96"/>
      <c r="C18" s="98"/>
      <c r="D18" s="98"/>
      <c r="E18" s="98"/>
      <c r="F18" s="97"/>
      <c r="G18" s="1"/>
      <c r="H18" s="1"/>
      <c r="I18" s="1"/>
      <c r="J18" s="1"/>
      <c r="K18" s="1"/>
    </row>
    <row r="19" spans="3:11" ht="19.5" customHeight="1">
      <c r="C19" s="97"/>
      <c r="D19" s="97"/>
      <c r="E19" s="97"/>
      <c r="F19" s="97"/>
      <c r="G19" s="1"/>
      <c r="H19" s="1"/>
      <c r="I19" s="1"/>
      <c r="J19" s="1"/>
      <c r="K19" s="1"/>
    </row>
    <row r="20" spans="1:11" ht="12.75">
      <c r="A20" s="21"/>
      <c r="B20" s="100"/>
      <c r="C20" s="97"/>
      <c r="D20" s="97"/>
      <c r="E20" s="97"/>
      <c r="F20" s="97"/>
      <c r="G20" s="1"/>
      <c r="H20" s="1"/>
      <c r="I20" s="1"/>
      <c r="J20" s="1"/>
      <c r="K20" s="1"/>
    </row>
    <row r="21" spans="3:11" ht="12.75">
      <c r="C21" s="97"/>
      <c r="D21" s="97"/>
      <c r="E21" s="97"/>
      <c r="F21" s="97"/>
      <c r="G21" s="1"/>
      <c r="H21" s="1"/>
      <c r="I21" s="1"/>
      <c r="J21" s="1"/>
      <c r="K21" s="1"/>
    </row>
    <row r="22" spans="3:11" ht="12.75">
      <c r="C22" s="97"/>
      <c r="D22" s="97"/>
      <c r="E22" s="97"/>
      <c r="F22" s="97"/>
      <c r="G22" s="1"/>
      <c r="H22" s="1"/>
      <c r="I22" s="1"/>
      <c r="J22" s="1"/>
      <c r="K22" s="1"/>
    </row>
    <row r="23" spans="2:11" ht="12.75">
      <c r="B23" s="96"/>
      <c r="C23" s="98"/>
      <c r="D23" s="98"/>
      <c r="E23" s="98"/>
      <c r="F23" s="97"/>
      <c r="G23" s="1"/>
      <c r="H23" s="1"/>
      <c r="I23" s="1"/>
      <c r="J23" s="1"/>
      <c r="K23" s="1"/>
    </row>
    <row r="24" spans="3:11" ht="12.75">
      <c r="C24" s="97"/>
      <c r="D24" s="97"/>
      <c r="E24" s="97"/>
      <c r="F24" s="97"/>
      <c r="G24" s="1"/>
      <c r="H24" s="1"/>
      <c r="I24" s="1"/>
      <c r="J24" s="1"/>
      <c r="K24" s="1"/>
    </row>
    <row r="25" spans="3:11" ht="12.75">
      <c r="C25" s="97"/>
      <c r="D25" s="97"/>
      <c r="E25" s="97"/>
      <c r="F25" s="97"/>
      <c r="G25" s="1"/>
      <c r="H25" s="1"/>
      <c r="I25" s="1"/>
      <c r="J25" s="1"/>
      <c r="K25" s="1"/>
    </row>
    <row r="26" spans="3:11" ht="12.75">
      <c r="C26" s="97"/>
      <c r="D26" s="97"/>
      <c r="E26" s="97"/>
      <c r="F26" s="97"/>
      <c r="G26" s="1"/>
      <c r="H26" s="1"/>
      <c r="I26" s="1"/>
      <c r="J26" s="1"/>
      <c r="K26" s="1"/>
    </row>
    <row r="27" spans="1:11" ht="12.75">
      <c r="A27" s="93"/>
      <c r="B27" s="94"/>
      <c r="C27" s="97"/>
      <c r="D27" s="97"/>
      <c r="E27" s="97"/>
      <c r="F27" s="97"/>
      <c r="G27" s="1"/>
      <c r="H27" s="1"/>
      <c r="I27" s="1"/>
      <c r="J27" s="1"/>
      <c r="K27" s="1"/>
    </row>
    <row r="28" spans="3:11" ht="9" customHeight="1">
      <c r="C28" s="97"/>
      <c r="D28" s="97"/>
      <c r="E28" s="97"/>
      <c r="F28" s="97"/>
      <c r="G28" s="1"/>
      <c r="H28" s="1"/>
      <c r="I28" s="1"/>
      <c r="J28" s="1"/>
      <c r="K28" s="1"/>
    </row>
    <row r="29" spans="3:11" ht="12.75">
      <c r="C29" s="97"/>
      <c r="D29" s="97"/>
      <c r="E29" s="97"/>
      <c r="F29" s="97"/>
      <c r="G29" s="1"/>
      <c r="H29" s="1"/>
      <c r="I29" s="1"/>
      <c r="J29" s="1"/>
      <c r="K29" s="1"/>
    </row>
    <row r="30" spans="3:11" ht="12.75">
      <c r="C30" s="97"/>
      <c r="D30" s="97"/>
      <c r="E30" s="97"/>
      <c r="F30" s="97"/>
      <c r="G30" s="1"/>
      <c r="H30" s="1"/>
      <c r="I30" s="1"/>
      <c r="J30" s="1"/>
      <c r="K30" s="1"/>
    </row>
    <row r="31" spans="2:11" ht="12.75">
      <c r="B31" s="21"/>
      <c r="C31" s="98"/>
      <c r="D31" s="98"/>
      <c r="E31" s="98"/>
      <c r="F31" s="97"/>
      <c r="G31" s="1"/>
      <c r="H31" s="1"/>
      <c r="I31" s="1"/>
      <c r="J31" s="1"/>
      <c r="K31" s="1"/>
    </row>
    <row r="32" spans="3:11" ht="12.75">
      <c r="C32" s="97"/>
      <c r="D32" s="97"/>
      <c r="E32" s="97"/>
      <c r="F32" s="97"/>
      <c r="G32" s="1"/>
      <c r="H32" s="1"/>
      <c r="I32" s="1"/>
      <c r="J32" s="1"/>
      <c r="K32" s="1"/>
    </row>
    <row r="33" spans="3:11" ht="12.75">
      <c r="C33" s="97"/>
      <c r="D33" s="97"/>
      <c r="E33" s="97"/>
      <c r="F33" s="97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SheetLayoutView="100" zoomScalePageLayoutView="0" workbookViewId="0" topLeftCell="A1">
      <pane xSplit="7" ySplit="7" topLeftCell="H86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11" sqref="C11"/>
    </sheetView>
  </sheetViews>
  <sheetFormatPr defaultColWidth="9.00390625" defaultRowHeight="12.75" outlineLevelCol="1"/>
  <cols>
    <col min="1" max="1" width="4.375" style="0" customWidth="1"/>
    <col min="2" max="2" width="12.875" style="0" customWidth="1"/>
    <col min="3" max="3" width="55.625" style="0" customWidth="1"/>
    <col min="4" max="4" width="5.375" style="0" customWidth="1"/>
    <col min="5" max="6" width="10.375" style="0" customWidth="1"/>
    <col min="7" max="7" width="12.125" style="0" bestFit="1" customWidth="1"/>
    <col min="8" max="8" width="13.125" style="0" customWidth="1"/>
    <col min="9" max="9" width="12.00390625" style="0" customWidth="1" outlineLevel="1"/>
    <col min="10" max="10" width="11.625" style="0" customWidth="1" outlineLevel="1"/>
    <col min="11" max="11" width="12.125" style="0" customWidth="1" outlineLevel="1"/>
    <col min="12" max="12" width="12.00390625" style="0" customWidth="1" outlineLevel="1"/>
    <col min="13" max="13" width="11.75390625" style="0" customWidth="1" outlineLevel="1"/>
    <col min="14" max="14" width="12.75390625" style="0" customWidth="1" outlineLevel="1"/>
    <col min="15" max="15" width="3.25390625" style="0" customWidth="1"/>
    <col min="16" max="21" width="12.75390625" style="0" hidden="1" customWidth="1" outlineLevel="1"/>
    <col min="22" max="22" width="5.00390625" style="0" customWidth="1" collapsed="1"/>
    <col min="23" max="23" width="11.75390625" style="0" bestFit="1" customWidth="1"/>
  </cols>
  <sheetData>
    <row r="1" spans="1:14" ht="13.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2.75" customHeight="1" thickBot="1">
      <c r="A2" s="49" t="s">
        <v>18</v>
      </c>
      <c r="B2" s="50"/>
      <c r="C2" s="50"/>
      <c r="D2" s="50"/>
      <c r="E2" s="50"/>
      <c r="F2" s="50"/>
      <c r="G2" s="50"/>
      <c r="H2" s="51"/>
      <c r="I2" s="28"/>
      <c r="J2" s="29"/>
      <c r="K2" s="29"/>
      <c r="L2" s="29"/>
      <c r="M2" s="29"/>
      <c r="N2" s="30"/>
    </row>
    <row r="3" spans="1:14" ht="13.5" thickBot="1">
      <c r="A3" s="52" t="s">
        <v>19</v>
      </c>
      <c r="B3" s="8"/>
      <c r="C3" s="8"/>
      <c r="D3" s="8"/>
      <c r="E3" s="8"/>
      <c r="F3" s="8"/>
      <c r="G3" s="8"/>
      <c r="H3" s="53"/>
      <c r="I3" s="31"/>
      <c r="J3" s="12" t="s">
        <v>16</v>
      </c>
      <c r="K3" s="11"/>
      <c r="L3" s="11"/>
      <c r="M3" s="72"/>
      <c r="N3" s="32"/>
    </row>
    <row r="4" spans="1:14" ht="13.5" thickBot="1">
      <c r="A4" s="54" t="s">
        <v>20</v>
      </c>
      <c r="B4" s="9"/>
      <c r="C4" s="9"/>
      <c r="D4" s="9"/>
      <c r="E4" s="9"/>
      <c r="F4" s="9"/>
      <c r="G4" s="9"/>
      <c r="H4" s="55"/>
      <c r="I4" s="33"/>
      <c r="J4" s="10"/>
      <c r="K4" s="2" t="s">
        <v>1</v>
      </c>
      <c r="L4" s="73"/>
      <c r="M4" s="10"/>
      <c r="N4" s="34"/>
    </row>
    <row r="5" spans="1:21" ht="12.75" customHeight="1" thickBot="1">
      <c r="A5" s="105" t="s">
        <v>2</v>
      </c>
      <c r="B5" s="108" t="s">
        <v>3</v>
      </c>
      <c r="C5" s="111" t="s">
        <v>4</v>
      </c>
      <c r="D5" s="114" t="s">
        <v>5</v>
      </c>
      <c r="E5" s="114" t="s">
        <v>6</v>
      </c>
      <c r="F5" s="114" t="s">
        <v>7</v>
      </c>
      <c r="G5" s="114" t="s">
        <v>8</v>
      </c>
      <c r="H5" s="117" t="s">
        <v>9</v>
      </c>
      <c r="I5" s="105" t="s">
        <v>10</v>
      </c>
      <c r="J5" s="114" t="s">
        <v>11</v>
      </c>
      <c r="K5" s="114" t="s">
        <v>12</v>
      </c>
      <c r="L5" s="115" t="s">
        <v>13</v>
      </c>
      <c r="M5" s="114" t="s">
        <v>14</v>
      </c>
      <c r="N5" s="117" t="s">
        <v>15</v>
      </c>
      <c r="P5" s="123" t="s">
        <v>21</v>
      </c>
      <c r="Q5" s="124"/>
      <c r="R5" s="124"/>
      <c r="S5" s="124"/>
      <c r="T5" s="124"/>
      <c r="U5" s="124"/>
    </row>
    <row r="6" spans="1:21" ht="12.75">
      <c r="A6" s="106"/>
      <c r="B6" s="109"/>
      <c r="C6" s="112"/>
      <c r="D6" s="115"/>
      <c r="E6" s="115"/>
      <c r="F6" s="115"/>
      <c r="G6" s="115"/>
      <c r="H6" s="118"/>
      <c r="I6" s="106"/>
      <c r="J6" s="115"/>
      <c r="K6" s="115"/>
      <c r="L6" s="115"/>
      <c r="M6" s="115"/>
      <c r="N6" s="118"/>
      <c r="P6" s="75" t="s">
        <v>22</v>
      </c>
      <c r="Q6" s="82" t="s">
        <v>22</v>
      </c>
      <c r="R6" s="76" t="s">
        <v>22</v>
      </c>
      <c r="S6" s="84" t="s">
        <v>22</v>
      </c>
      <c r="T6" s="75" t="s">
        <v>22</v>
      </c>
      <c r="U6" s="82" t="s">
        <v>22</v>
      </c>
    </row>
    <row r="7" spans="1:21" ht="12.75">
      <c r="A7" s="107"/>
      <c r="B7" s="110"/>
      <c r="C7" s="113"/>
      <c r="D7" s="116"/>
      <c r="E7" s="116"/>
      <c r="F7" s="116"/>
      <c r="G7" s="116"/>
      <c r="H7" s="119"/>
      <c r="I7" s="107"/>
      <c r="J7" s="116"/>
      <c r="K7" s="116"/>
      <c r="L7" s="116"/>
      <c r="M7" s="116"/>
      <c r="N7" s="119"/>
      <c r="P7" s="74" t="s">
        <v>23</v>
      </c>
      <c r="Q7" s="83" t="s">
        <v>24</v>
      </c>
      <c r="R7" s="77" t="s">
        <v>23</v>
      </c>
      <c r="S7" s="85" t="s">
        <v>24</v>
      </c>
      <c r="T7" s="74" t="s">
        <v>23</v>
      </c>
      <c r="U7" s="83" t="s">
        <v>24</v>
      </c>
    </row>
    <row r="8" spans="1:21" ht="12.75">
      <c r="A8" s="35">
        <v>1</v>
      </c>
      <c r="B8" s="4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6">
        <v>8</v>
      </c>
      <c r="I8" s="35">
        <v>9</v>
      </c>
      <c r="J8" s="3">
        <v>10</v>
      </c>
      <c r="K8" s="3">
        <v>11</v>
      </c>
      <c r="L8" s="3">
        <v>12</v>
      </c>
      <c r="M8" s="3">
        <v>13</v>
      </c>
      <c r="N8" s="36">
        <v>14</v>
      </c>
      <c r="P8" s="120" t="s">
        <v>25</v>
      </c>
      <c r="Q8" s="121"/>
      <c r="R8" s="122" t="s">
        <v>26</v>
      </c>
      <c r="S8" s="122"/>
      <c r="T8" s="120" t="s">
        <v>27</v>
      </c>
      <c r="U8" s="121"/>
    </row>
    <row r="9" spans="1:21" ht="12.75">
      <c r="A9" s="56"/>
      <c r="B9" s="23"/>
      <c r="C9" s="16"/>
      <c r="D9" s="5"/>
      <c r="E9" s="5"/>
      <c r="F9" s="17"/>
      <c r="G9" s="5"/>
      <c r="H9" s="57"/>
      <c r="I9" s="37"/>
      <c r="J9" s="5"/>
      <c r="K9" s="13" t="str">
        <f>IF(G9&lt;=0," ",G9*H9)</f>
        <v> </v>
      </c>
      <c r="L9" s="5"/>
      <c r="M9" s="5"/>
      <c r="N9" s="38"/>
      <c r="P9" s="64"/>
      <c r="Q9" s="65"/>
      <c r="R9" s="78"/>
      <c r="S9" s="86"/>
      <c r="T9" s="64"/>
      <c r="U9" s="65"/>
    </row>
    <row r="10" spans="1:23" ht="12.75" collapsed="1">
      <c r="A10" s="56"/>
      <c r="B10" s="6"/>
      <c r="C10" s="7"/>
      <c r="D10" s="6"/>
      <c r="E10" s="14"/>
      <c r="F10" s="14"/>
      <c r="G10" s="14"/>
      <c r="H10" s="57"/>
      <c r="I10" s="39"/>
      <c r="J10" s="13"/>
      <c r="K10" s="14"/>
      <c r="L10" s="13"/>
      <c r="M10" s="13"/>
      <c r="N10" s="40"/>
      <c r="P10" s="64"/>
      <c r="Q10" s="65"/>
      <c r="R10" s="78"/>
      <c r="S10" s="86"/>
      <c r="T10" s="64"/>
      <c r="U10" s="65"/>
      <c r="V10" s="26"/>
      <c r="W10" s="26"/>
    </row>
    <row r="11" spans="1:23" ht="12.75">
      <c r="A11" s="56"/>
      <c r="B11" s="90" t="s">
        <v>29</v>
      </c>
      <c r="C11" s="91" t="s">
        <v>130</v>
      </c>
      <c r="D11" s="6"/>
      <c r="E11" s="14"/>
      <c r="F11" s="14"/>
      <c r="G11" s="14"/>
      <c r="H11" s="57"/>
      <c r="I11" s="39"/>
      <c r="J11" s="13"/>
      <c r="K11" s="14"/>
      <c r="L11" s="13"/>
      <c r="M11" s="13"/>
      <c r="N11" s="40"/>
      <c r="P11" s="64"/>
      <c r="Q11" s="65"/>
      <c r="R11" s="78"/>
      <c r="S11" s="86"/>
      <c r="T11" s="64"/>
      <c r="U11" s="65"/>
      <c r="V11" s="26"/>
      <c r="W11" s="26"/>
    </row>
    <row r="12" spans="1:23" ht="12.75">
      <c r="A12" s="56"/>
      <c r="B12" s="18" t="s">
        <v>31</v>
      </c>
      <c r="C12" s="15" t="s">
        <v>32</v>
      </c>
      <c r="D12" s="6"/>
      <c r="E12" s="14"/>
      <c r="F12" s="14"/>
      <c r="G12" s="14"/>
      <c r="H12" s="57"/>
      <c r="I12" s="39"/>
      <c r="J12" s="13"/>
      <c r="K12" s="14"/>
      <c r="L12" s="13"/>
      <c r="M12" s="13"/>
      <c r="N12" s="40"/>
      <c r="P12" s="64"/>
      <c r="Q12" s="65"/>
      <c r="R12" s="78"/>
      <c r="S12" s="86"/>
      <c r="T12" s="64"/>
      <c r="U12" s="65"/>
      <c r="V12" s="26"/>
      <c r="W12" s="26"/>
    </row>
    <row r="13" spans="1:23" ht="12.75">
      <c r="A13" s="56" t="s">
        <v>33</v>
      </c>
      <c r="B13" s="6" t="s">
        <v>131</v>
      </c>
      <c r="C13" s="7" t="s">
        <v>132</v>
      </c>
      <c r="D13" s="6" t="s">
        <v>85</v>
      </c>
      <c r="E13" s="14" t="s">
        <v>133</v>
      </c>
      <c r="F13" s="14">
        <f>E13+SUM(P13:U13)</f>
        <v>775</v>
      </c>
      <c r="G13" s="14">
        <f>F13-E13</f>
        <v>-41.25</v>
      </c>
      <c r="H13" s="57">
        <v>6.351524490959999</v>
      </c>
      <c r="I13" s="39">
        <f>E13*H13</f>
        <v>5184.431865746099</v>
      </c>
      <c r="J13" s="13">
        <f>IF(G13&lt;0,G13*H13,0)</f>
        <v>-262.0003852521</v>
      </c>
      <c r="K13" s="14">
        <f>IF(G13&lt;=0,0,G13*H13)</f>
        <v>0</v>
      </c>
      <c r="L13" s="13">
        <f>I13+J13+K13</f>
        <v>4922.431480493999</v>
      </c>
      <c r="M13" s="13">
        <f>L13-I13</f>
        <v>-262.0003852521004</v>
      </c>
      <c r="N13" s="40">
        <f>M13/I13</f>
        <v>-0.05053598774885154</v>
      </c>
      <c r="P13" s="64">
        <v>-41.25</v>
      </c>
      <c r="Q13" s="65"/>
      <c r="R13" s="78"/>
      <c r="S13" s="86"/>
      <c r="T13" s="64"/>
      <c r="U13" s="65"/>
      <c r="V13" s="26"/>
      <c r="W13" s="26"/>
    </row>
    <row r="14" spans="1:23" ht="12.75">
      <c r="A14" s="56"/>
      <c r="B14" s="6"/>
      <c r="C14" s="7" t="s">
        <v>134</v>
      </c>
      <c r="D14" s="6" t="s">
        <v>548</v>
      </c>
      <c r="E14" s="14"/>
      <c r="F14" s="14"/>
      <c r="G14" s="14"/>
      <c r="H14" s="57"/>
      <c r="I14" s="39"/>
      <c r="J14" s="13"/>
      <c r="K14" s="14"/>
      <c r="L14" s="13"/>
      <c r="M14" s="13"/>
      <c r="N14" s="40"/>
      <c r="P14" s="64"/>
      <c r="Q14" s="65"/>
      <c r="R14" s="78"/>
      <c r="S14" s="86"/>
      <c r="T14" s="64"/>
      <c r="U14" s="65"/>
      <c r="V14" s="26"/>
      <c r="W14" s="26"/>
    </row>
    <row r="15" spans="1:23" ht="12.75">
      <c r="A15" s="56" t="s">
        <v>39</v>
      </c>
      <c r="B15" s="6" t="s">
        <v>135</v>
      </c>
      <c r="C15" s="7" t="s">
        <v>136</v>
      </c>
      <c r="D15" s="6" t="s">
        <v>85</v>
      </c>
      <c r="E15" s="14" t="s">
        <v>137</v>
      </c>
      <c r="F15" s="14">
        <f>E15+SUM(P15:U15)</f>
        <v>350</v>
      </c>
      <c r="G15" s="14">
        <f>F15-E15</f>
        <v>0</v>
      </c>
      <c r="H15" s="57">
        <v>8.37246410172</v>
      </c>
      <c r="I15" s="39">
        <f>E15*H15</f>
        <v>2930.362435602</v>
      </c>
      <c r="J15" s="13">
        <f>IF(G15&lt;0,G15*H15,0)</f>
        <v>0</v>
      </c>
      <c r="K15" s="14">
        <f>IF(G15&lt;=0,0,G15*H15)</f>
        <v>0</v>
      </c>
      <c r="L15" s="13">
        <f>I15+J15+K15</f>
        <v>2930.362435602</v>
      </c>
      <c r="M15" s="13">
        <f>L15-I15</f>
        <v>0</v>
      </c>
      <c r="N15" s="40">
        <f>M15/I15</f>
        <v>0</v>
      </c>
      <c r="P15" s="64"/>
      <c r="Q15" s="65"/>
      <c r="R15" s="78"/>
      <c r="S15" s="86"/>
      <c r="T15" s="64"/>
      <c r="U15" s="65"/>
      <c r="V15" s="26"/>
      <c r="W15" s="26"/>
    </row>
    <row r="16" spans="1:23" ht="12.75">
      <c r="A16" s="56"/>
      <c r="B16" s="6"/>
      <c r="C16" s="7" t="s">
        <v>138</v>
      </c>
      <c r="D16" s="6"/>
      <c r="E16" s="14"/>
      <c r="F16" s="14"/>
      <c r="G16" s="14"/>
      <c r="H16" s="57"/>
      <c r="I16" s="39"/>
      <c r="J16" s="13"/>
      <c r="K16" s="14"/>
      <c r="L16" s="13"/>
      <c r="M16" s="13"/>
      <c r="N16" s="40"/>
      <c r="P16" s="64"/>
      <c r="Q16" s="65"/>
      <c r="R16" s="78"/>
      <c r="S16" s="86"/>
      <c r="T16" s="64"/>
      <c r="U16" s="65"/>
      <c r="V16" s="26"/>
      <c r="W16" s="26"/>
    </row>
    <row r="17" spans="1:23" ht="12.75">
      <c r="A17" s="56" t="s">
        <v>53</v>
      </c>
      <c r="B17" s="6" t="s">
        <v>139</v>
      </c>
      <c r="C17" s="7" t="s">
        <v>140</v>
      </c>
      <c r="D17" s="6" t="s">
        <v>36</v>
      </c>
      <c r="E17" s="14" t="s">
        <v>141</v>
      </c>
      <c r="F17" s="14">
        <f>E17+SUM(P17:U17)</f>
        <v>12</v>
      </c>
      <c r="G17" s="14">
        <f>F17-E17</f>
        <v>0</v>
      </c>
      <c r="H17" s="57">
        <v>14.435282934</v>
      </c>
      <c r="I17" s="39">
        <f>E17*H17</f>
        <v>173.223395208</v>
      </c>
      <c r="J17" s="13">
        <f>IF(G17&lt;0,G17*H17,0)</f>
        <v>0</v>
      </c>
      <c r="K17" s="14">
        <f>IF(G17&lt;=0,0,G17*H17)</f>
        <v>0</v>
      </c>
      <c r="L17" s="13">
        <f>I17+J17+K17</f>
        <v>173.223395208</v>
      </c>
      <c r="M17" s="13">
        <f>L17-I17</f>
        <v>0</v>
      </c>
      <c r="N17" s="40">
        <f>M17/I17</f>
        <v>0</v>
      </c>
      <c r="P17" s="64"/>
      <c r="Q17" s="65"/>
      <c r="R17" s="78"/>
      <c r="S17" s="86"/>
      <c r="T17" s="64"/>
      <c r="U17" s="65"/>
      <c r="V17" s="26"/>
      <c r="W17" s="26"/>
    </row>
    <row r="18" spans="1:23" ht="12.75">
      <c r="A18" s="56"/>
      <c r="B18" s="6"/>
      <c r="C18" s="7" t="s">
        <v>142</v>
      </c>
      <c r="D18" s="6" t="s">
        <v>548</v>
      </c>
      <c r="E18" s="14"/>
      <c r="F18" s="14"/>
      <c r="G18" s="14"/>
      <c r="H18" s="57"/>
      <c r="I18" s="39"/>
      <c r="J18" s="13"/>
      <c r="K18" s="14"/>
      <c r="L18" s="13"/>
      <c r="M18" s="13"/>
      <c r="N18" s="40"/>
      <c r="P18" s="64"/>
      <c r="Q18" s="65"/>
      <c r="R18" s="78"/>
      <c r="S18" s="86"/>
      <c r="T18" s="64"/>
      <c r="U18" s="65"/>
      <c r="V18" s="26"/>
      <c r="W18" s="26"/>
    </row>
    <row r="19" spans="1:23" ht="12.75">
      <c r="A19" s="56" t="s">
        <v>58</v>
      </c>
      <c r="B19" s="6" t="s">
        <v>143</v>
      </c>
      <c r="C19" s="7" t="s">
        <v>144</v>
      </c>
      <c r="D19" s="6" t="s">
        <v>85</v>
      </c>
      <c r="E19" s="14" t="s">
        <v>137</v>
      </c>
      <c r="F19" s="14">
        <f>E19+SUM(P19:U19)</f>
        <v>350</v>
      </c>
      <c r="G19" s="14">
        <f>F19-E19</f>
        <v>0</v>
      </c>
      <c r="H19" s="57">
        <v>15.397635129600001</v>
      </c>
      <c r="I19" s="39">
        <f>E19*H19</f>
        <v>5389.17229536</v>
      </c>
      <c r="J19" s="13">
        <f>IF(G19&lt;0,G19*H19,0)</f>
        <v>0</v>
      </c>
      <c r="K19" s="14">
        <f>IF(G19&lt;=0,0,G19*H19)</f>
        <v>0</v>
      </c>
      <c r="L19" s="13">
        <f>I19+J19+K19</f>
        <v>5389.17229536</v>
      </c>
      <c r="M19" s="13">
        <f>L19-I19</f>
        <v>0</v>
      </c>
      <c r="N19" s="40">
        <f>M19/I19</f>
        <v>0</v>
      </c>
      <c r="P19" s="64"/>
      <c r="Q19" s="65"/>
      <c r="R19" s="78"/>
      <c r="S19" s="86"/>
      <c r="T19" s="64"/>
      <c r="U19" s="65"/>
      <c r="V19" s="26"/>
      <c r="W19" s="26"/>
    </row>
    <row r="20" spans="1:23" ht="12.75">
      <c r="A20" s="56" t="s">
        <v>62</v>
      </c>
      <c r="B20" s="6" t="s">
        <v>59</v>
      </c>
      <c r="C20" s="7" t="s">
        <v>145</v>
      </c>
      <c r="D20" s="6" t="s">
        <v>146</v>
      </c>
      <c r="E20" s="14" t="s">
        <v>67</v>
      </c>
      <c r="F20" s="14">
        <f>E20+SUM(P20:U20)</f>
        <v>1</v>
      </c>
      <c r="G20" s="14">
        <f>F20-E20</f>
        <v>0</v>
      </c>
      <c r="H20" s="57">
        <v>2838.9389770200005</v>
      </c>
      <c r="I20" s="39">
        <f>E20*H20</f>
        <v>2838.9389770200005</v>
      </c>
      <c r="J20" s="13">
        <f>IF(G20&lt;0,G20*H20,0)</f>
        <v>0</v>
      </c>
      <c r="K20" s="14">
        <f>IF(G20&lt;=0,0,G20*H20)</f>
        <v>0</v>
      </c>
      <c r="L20" s="13">
        <f>I20+J20+K20</f>
        <v>2838.9389770200005</v>
      </c>
      <c r="M20" s="13">
        <f>L20-I20</f>
        <v>0</v>
      </c>
      <c r="N20" s="40">
        <f>M20/I20</f>
        <v>0</v>
      </c>
      <c r="P20" s="64"/>
      <c r="Q20" s="65"/>
      <c r="R20" s="78"/>
      <c r="S20" s="86"/>
      <c r="T20" s="64"/>
      <c r="U20" s="65"/>
      <c r="V20" s="26"/>
      <c r="W20" s="26"/>
    </row>
    <row r="21" spans="1:23" ht="12.75">
      <c r="A21" s="56"/>
      <c r="B21" s="6"/>
      <c r="C21" s="7" t="s">
        <v>147</v>
      </c>
      <c r="D21" s="6"/>
      <c r="E21" s="14"/>
      <c r="F21" s="14"/>
      <c r="G21" s="14"/>
      <c r="H21" s="57"/>
      <c r="I21" s="39"/>
      <c r="J21" s="13"/>
      <c r="K21" s="14"/>
      <c r="L21" s="13"/>
      <c r="M21" s="13"/>
      <c r="N21" s="40"/>
      <c r="P21" s="64"/>
      <c r="Q21" s="65"/>
      <c r="R21" s="78"/>
      <c r="S21" s="86"/>
      <c r="T21" s="64"/>
      <c r="U21" s="65"/>
      <c r="V21" s="26"/>
      <c r="W21" s="26"/>
    </row>
    <row r="22" spans="1:23" ht="12.75">
      <c r="A22" s="56"/>
      <c r="B22" s="6"/>
      <c r="C22" s="7"/>
      <c r="D22" s="6"/>
      <c r="E22" s="14"/>
      <c r="F22" s="14"/>
      <c r="G22" s="14"/>
      <c r="H22" s="57"/>
      <c r="I22" s="39"/>
      <c r="J22" s="13"/>
      <c r="K22" s="14"/>
      <c r="L22" s="13"/>
      <c r="M22" s="13"/>
      <c r="N22" s="40"/>
      <c r="P22" s="64"/>
      <c r="Q22" s="65"/>
      <c r="R22" s="78"/>
      <c r="S22" s="86"/>
      <c r="T22" s="64"/>
      <c r="U22" s="65"/>
      <c r="V22" s="26"/>
      <c r="W22" s="26"/>
    </row>
    <row r="23" spans="1:23" ht="12.75">
      <c r="A23" s="56"/>
      <c r="B23" s="18" t="s">
        <v>31</v>
      </c>
      <c r="C23" s="15" t="s">
        <v>148</v>
      </c>
      <c r="D23" s="6"/>
      <c r="E23" s="14"/>
      <c r="F23" s="14"/>
      <c r="G23" s="14"/>
      <c r="H23" s="57"/>
      <c r="I23" s="39"/>
      <c r="J23" s="13"/>
      <c r="K23" s="14"/>
      <c r="L23" s="13"/>
      <c r="M23" s="13"/>
      <c r="N23" s="40"/>
      <c r="P23" s="64"/>
      <c r="Q23" s="65"/>
      <c r="R23" s="78"/>
      <c r="S23" s="86"/>
      <c r="T23" s="64"/>
      <c r="U23" s="65"/>
      <c r="V23" s="26"/>
      <c r="W23" s="26"/>
    </row>
    <row r="24" spans="1:23" ht="12.75">
      <c r="A24" s="56" t="s">
        <v>33</v>
      </c>
      <c r="B24" s="6" t="s">
        <v>149</v>
      </c>
      <c r="C24" s="7" t="s">
        <v>150</v>
      </c>
      <c r="D24" s="6" t="s">
        <v>85</v>
      </c>
      <c r="E24" s="14" t="s">
        <v>151</v>
      </c>
      <c r="F24" s="14">
        <f>E24+SUM(P24:U24)</f>
        <v>775</v>
      </c>
      <c r="G24" s="14">
        <f>F24-E24</f>
        <v>0</v>
      </c>
      <c r="H24" s="57">
        <v>255.02333183400003</v>
      </c>
      <c r="I24" s="39">
        <f>E24*H24</f>
        <v>197643.08217135002</v>
      </c>
      <c r="J24" s="13">
        <f>IF(G24&lt;0,G24*H24,0)</f>
        <v>0</v>
      </c>
      <c r="K24" s="14">
        <f>IF(G24&lt;=0,0,G24*H24)</f>
        <v>0</v>
      </c>
      <c r="L24" s="13">
        <f>I24+J24+K24</f>
        <v>197643.08217135002</v>
      </c>
      <c r="M24" s="13">
        <f>L24-I24</f>
        <v>0</v>
      </c>
      <c r="N24" s="40">
        <f>M24/I24</f>
        <v>0</v>
      </c>
      <c r="P24" s="64"/>
      <c r="Q24" s="65"/>
      <c r="R24" s="78"/>
      <c r="S24" s="86"/>
      <c r="T24" s="64"/>
      <c r="U24" s="65"/>
      <c r="V24" s="26"/>
      <c r="W24" s="26"/>
    </row>
    <row r="25" spans="1:23" ht="12.75">
      <c r="A25" s="56"/>
      <c r="B25" s="6"/>
      <c r="C25" s="7" t="s">
        <v>152</v>
      </c>
      <c r="D25" s="6"/>
      <c r="E25" s="14"/>
      <c r="F25" s="14"/>
      <c r="G25" s="14"/>
      <c r="H25" s="57"/>
      <c r="I25" s="39"/>
      <c r="J25" s="13"/>
      <c r="K25" s="14"/>
      <c r="L25" s="13"/>
      <c r="M25" s="13"/>
      <c r="N25" s="40"/>
      <c r="P25" s="64"/>
      <c r="Q25" s="65"/>
      <c r="R25" s="78"/>
      <c r="S25" s="86"/>
      <c r="T25" s="64"/>
      <c r="U25" s="65"/>
      <c r="V25" s="26"/>
      <c r="W25" s="26"/>
    </row>
    <row r="26" spans="1:23" ht="12.75">
      <c r="A26" s="56" t="s">
        <v>39</v>
      </c>
      <c r="B26" s="6" t="s">
        <v>153</v>
      </c>
      <c r="C26" s="7" t="s">
        <v>154</v>
      </c>
      <c r="D26" s="6" t="s">
        <v>85</v>
      </c>
      <c r="E26" s="14" t="s">
        <v>155</v>
      </c>
      <c r="F26" s="14">
        <f>E26+SUM(P26:U26)</f>
        <v>0</v>
      </c>
      <c r="G26" s="14">
        <f>F26-E26</f>
        <v>-41.25</v>
      </c>
      <c r="H26" s="57">
        <v>278.11978452840003</v>
      </c>
      <c r="I26" s="39">
        <f>E26*H26</f>
        <v>11472.441111796501</v>
      </c>
      <c r="J26" s="13">
        <f>IF(G26&lt;0,G26*H26,0)</f>
        <v>-11472.441111796501</v>
      </c>
      <c r="K26" s="14">
        <f>IF(G26&lt;=0,0,G26*H26)</f>
        <v>0</v>
      </c>
      <c r="L26" s="13">
        <f>I26+J26+K26</f>
        <v>0</v>
      </c>
      <c r="M26" s="13">
        <f>L26-I26</f>
        <v>-11472.441111796501</v>
      </c>
      <c r="N26" s="40">
        <f>M26/I26</f>
        <v>-1</v>
      </c>
      <c r="P26" s="64">
        <v>-41.25</v>
      </c>
      <c r="Q26" s="65"/>
      <c r="R26" s="78"/>
      <c r="S26" s="86"/>
      <c r="T26" s="64"/>
      <c r="U26" s="65"/>
      <c r="V26" s="26"/>
      <c r="W26" s="26"/>
    </row>
    <row r="27" spans="1:23" ht="12.75">
      <c r="A27" s="56"/>
      <c r="B27" s="6"/>
      <c r="C27" s="7" t="s">
        <v>156</v>
      </c>
      <c r="D27" s="6"/>
      <c r="E27" s="14"/>
      <c r="F27" s="14"/>
      <c r="G27" s="14"/>
      <c r="H27" s="57"/>
      <c r="I27" s="39"/>
      <c r="J27" s="13"/>
      <c r="K27" s="14"/>
      <c r="L27" s="13"/>
      <c r="M27" s="13"/>
      <c r="N27" s="40"/>
      <c r="P27" s="64"/>
      <c r="Q27" s="65"/>
      <c r="R27" s="78"/>
      <c r="S27" s="86"/>
      <c r="T27" s="64"/>
      <c r="U27" s="65"/>
      <c r="V27" s="26"/>
      <c r="W27" s="26"/>
    </row>
    <row r="28" spans="1:23" ht="12.75">
      <c r="A28" s="56" t="s">
        <v>53</v>
      </c>
      <c r="B28" s="6" t="s">
        <v>157</v>
      </c>
      <c r="C28" s="7" t="s">
        <v>158</v>
      </c>
      <c r="D28" s="6" t="s">
        <v>85</v>
      </c>
      <c r="E28" s="14" t="s">
        <v>159</v>
      </c>
      <c r="F28" s="14">
        <f>E28+SUM(P28:U28)</f>
        <v>268.75</v>
      </c>
      <c r="G28" s="14">
        <f>F28-E28</f>
        <v>-8.25</v>
      </c>
      <c r="H28" s="57">
        <v>139.541068362</v>
      </c>
      <c r="I28" s="39">
        <f>E28*H28</f>
        <v>38652.875936274</v>
      </c>
      <c r="J28" s="13">
        <f>IF(G28&lt;0,G28*H28,0)</f>
        <v>-1151.2138139865</v>
      </c>
      <c r="K28" s="14">
        <f>IF(G28&lt;=0,0,G28*H28)</f>
        <v>0</v>
      </c>
      <c r="L28" s="13">
        <f>I28+J28+K28</f>
        <v>37501.662122287504</v>
      </c>
      <c r="M28" s="13">
        <f>L28-I28</f>
        <v>-1151.2138139864983</v>
      </c>
      <c r="N28" s="40">
        <f>M28/I28</f>
        <v>-0.02978339350180501</v>
      </c>
      <c r="P28" s="64">
        <f>-41.25*0.2</f>
        <v>-8.25</v>
      </c>
      <c r="Q28" s="65"/>
      <c r="R28" s="78"/>
      <c r="S28" s="86"/>
      <c r="T28" s="64"/>
      <c r="U28" s="65"/>
      <c r="V28" s="26"/>
      <c r="W28" s="26"/>
    </row>
    <row r="29" spans="1:23" ht="12.75">
      <c r="A29" s="56"/>
      <c r="B29" s="6"/>
      <c r="C29" s="7" t="s">
        <v>160</v>
      </c>
      <c r="D29" s="6" t="s">
        <v>548</v>
      </c>
      <c r="E29" s="14"/>
      <c r="F29" s="14"/>
      <c r="G29" s="14"/>
      <c r="H29" s="57"/>
      <c r="I29" s="39"/>
      <c r="J29" s="13"/>
      <c r="K29" s="14"/>
      <c r="L29" s="13"/>
      <c r="M29" s="13"/>
      <c r="N29" s="40"/>
      <c r="P29" s="64"/>
      <c r="Q29" s="65"/>
      <c r="R29" s="78"/>
      <c r="S29" s="86"/>
      <c r="T29" s="64"/>
      <c r="U29" s="65"/>
      <c r="V29" s="26"/>
      <c r="W29" s="26"/>
    </row>
    <row r="30" spans="1:23" ht="12.75">
      <c r="A30" s="56" t="s">
        <v>58</v>
      </c>
      <c r="B30" s="6" t="s">
        <v>161</v>
      </c>
      <c r="C30" s="7" t="s">
        <v>162</v>
      </c>
      <c r="D30" s="6" t="s">
        <v>36</v>
      </c>
      <c r="E30" s="14" t="s">
        <v>133</v>
      </c>
      <c r="F30" s="14">
        <f>E30+SUM(P30:U30)</f>
        <v>816.25</v>
      </c>
      <c r="G30" s="14">
        <f>F30-E30</f>
        <v>0</v>
      </c>
      <c r="H30" s="57">
        <v>62.552892714</v>
      </c>
      <c r="I30" s="39">
        <f>E30*H30</f>
        <v>51058.7986778025</v>
      </c>
      <c r="J30" s="13">
        <f>IF(G30&lt;0,G30*H30,0)</f>
        <v>0</v>
      </c>
      <c r="K30" s="14">
        <f>IF(G30&lt;=0,0,G30*H30)</f>
        <v>0</v>
      </c>
      <c r="L30" s="13">
        <f>I30+J30+K30</f>
        <v>51058.7986778025</v>
      </c>
      <c r="M30" s="13">
        <f>L30-I30</f>
        <v>0</v>
      </c>
      <c r="N30" s="40">
        <f>M30/I30</f>
        <v>0</v>
      </c>
      <c r="P30" s="64"/>
      <c r="Q30" s="65"/>
      <c r="R30" s="78"/>
      <c r="S30" s="86"/>
      <c r="T30" s="64"/>
      <c r="U30" s="65"/>
      <c r="V30" s="26"/>
      <c r="W30" s="26"/>
    </row>
    <row r="31" spans="1:23" ht="12.75">
      <c r="A31" s="56"/>
      <c r="B31" s="6"/>
      <c r="C31" s="7" t="s">
        <v>163</v>
      </c>
      <c r="D31" s="6"/>
      <c r="E31" s="14"/>
      <c r="F31" s="14"/>
      <c r="G31" s="14"/>
      <c r="H31" s="57"/>
      <c r="I31" s="39"/>
      <c r="J31" s="13"/>
      <c r="K31" s="14"/>
      <c r="L31" s="13"/>
      <c r="M31" s="13"/>
      <c r="N31" s="40"/>
      <c r="P31" s="64"/>
      <c r="Q31" s="65"/>
      <c r="R31" s="78"/>
      <c r="S31" s="86"/>
      <c r="T31" s="64"/>
      <c r="U31" s="65"/>
      <c r="V31" s="26"/>
      <c r="W31" s="26"/>
    </row>
    <row r="32" spans="1:23" ht="12.75">
      <c r="A32" s="56" t="s">
        <v>62</v>
      </c>
      <c r="B32" s="6" t="s">
        <v>164</v>
      </c>
      <c r="C32" s="7" t="s">
        <v>165</v>
      </c>
      <c r="D32" s="6" t="s">
        <v>85</v>
      </c>
      <c r="E32" s="14" t="s">
        <v>151</v>
      </c>
      <c r="F32" s="14">
        <f>E32+SUM(P32:U32)</f>
        <v>775</v>
      </c>
      <c r="G32" s="14">
        <f>F32-E32</f>
        <v>0</v>
      </c>
      <c r="H32" s="57">
        <v>195.35749570680002</v>
      </c>
      <c r="I32" s="39">
        <f>E32*H32</f>
        <v>151402.05917277</v>
      </c>
      <c r="J32" s="13">
        <f>IF(G32&lt;0,G32*H32,0)</f>
        <v>0</v>
      </c>
      <c r="K32" s="14">
        <f>IF(G32&lt;=0,0,G32*H32)</f>
        <v>0</v>
      </c>
      <c r="L32" s="13">
        <f>I32+J32+K32</f>
        <v>151402.05917277</v>
      </c>
      <c r="M32" s="13">
        <f>L32-I32</f>
        <v>0</v>
      </c>
      <c r="N32" s="40">
        <f>M32/I32</f>
        <v>0</v>
      </c>
      <c r="P32" s="64"/>
      <c r="Q32" s="65"/>
      <c r="R32" s="78"/>
      <c r="S32" s="86"/>
      <c r="T32" s="64"/>
      <c r="U32" s="65"/>
      <c r="V32" s="26"/>
      <c r="W32" s="26"/>
    </row>
    <row r="33" spans="1:23" ht="12.75">
      <c r="A33" s="56"/>
      <c r="B33" s="6"/>
      <c r="C33" s="7" t="s">
        <v>166</v>
      </c>
      <c r="D33" s="6"/>
      <c r="E33" s="14"/>
      <c r="F33" s="14"/>
      <c r="G33" s="14"/>
      <c r="H33" s="57"/>
      <c r="I33" s="39"/>
      <c r="J33" s="13"/>
      <c r="K33" s="14"/>
      <c r="L33" s="13"/>
      <c r="M33" s="13"/>
      <c r="N33" s="40"/>
      <c r="P33" s="64"/>
      <c r="Q33" s="65"/>
      <c r="R33" s="78"/>
      <c r="S33" s="86"/>
      <c r="T33" s="64"/>
      <c r="U33" s="65"/>
      <c r="V33" s="26"/>
      <c r="W33" s="26"/>
    </row>
    <row r="34" spans="1:23" ht="12.75">
      <c r="A34" s="56" t="s">
        <v>64</v>
      </c>
      <c r="B34" s="6" t="s">
        <v>167</v>
      </c>
      <c r="C34" s="7" t="s">
        <v>168</v>
      </c>
      <c r="D34" s="6" t="s">
        <v>85</v>
      </c>
      <c r="E34" s="14" t="s">
        <v>155</v>
      </c>
      <c r="F34" s="14">
        <f>E34+SUM(P34:U34)</f>
        <v>0</v>
      </c>
      <c r="G34" s="14">
        <f>F34-E34</f>
        <v>-41.25</v>
      </c>
      <c r="H34" s="57">
        <v>491.7619719516</v>
      </c>
      <c r="I34" s="39">
        <f>E34*H34</f>
        <v>20285.1813430035</v>
      </c>
      <c r="J34" s="13">
        <f>IF(G34&lt;0,G34*H34,0)</f>
        <v>-20285.1813430035</v>
      </c>
      <c r="K34" s="14">
        <f>IF(G34&lt;=0,0,G34*H34)</f>
        <v>0</v>
      </c>
      <c r="L34" s="13">
        <f>I34+J34+K34</f>
        <v>0</v>
      </c>
      <c r="M34" s="13">
        <f>L34-I34</f>
        <v>-20285.1813430035</v>
      </c>
      <c r="N34" s="40">
        <f>M34/I34</f>
        <v>-1</v>
      </c>
      <c r="P34" s="64">
        <f>-41.25</f>
        <v>-41.25</v>
      </c>
      <c r="Q34" s="65"/>
      <c r="R34" s="78"/>
      <c r="S34" s="86"/>
      <c r="T34" s="64"/>
      <c r="U34" s="65"/>
      <c r="V34" s="26"/>
      <c r="W34" s="26"/>
    </row>
    <row r="35" spans="1:23" ht="12.75">
      <c r="A35" s="56"/>
      <c r="B35" s="6"/>
      <c r="C35" s="7" t="s">
        <v>169</v>
      </c>
      <c r="D35" s="6"/>
      <c r="E35" s="14"/>
      <c r="F35" s="14"/>
      <c r="G35" s="14"/>
      <c r="H35" s="57"/>
      <c r="I35" s="39"/>
      <c r="J35" s="13"/>
      <c r="K35" s="14"/>
      <c r="L35" s="13"/>
      <c r="M35" s="13"/>
      <c r="N35" s="40"/>
      <c r="P35" s="64"/>
      <c r="Q35" s="65"/>
      <c r="R35" s="78"/>
      <c r="S35" s="86"/>
      <c r="T35" s="64"/>
      <c r="U35" s="65"/>
      <c r="V35" s="26"/>
      <c r="W35" s="26"/>
    </row>
    <row r="36" spans="1:23" ht="12.75">
      <c r="A36" s="56" t="s">
        <v>69</v>
      </c>
      <c r="B36" s="6" t="s">
        <v>170</v>
      </c>
      <c r="C36" s="7" t="s">
        <v>171</v>
      </c>
      <c r="D36" s="6" t="s">
        <v>85</v>
      </c>
      <c r="E36" s="14" t="s">
        <v>151</v>
      </c>
      <c r="F36" s="14">
        <f>E36+SUM(P36:U36)</f>
        <v>775</v>
      </c>
      <c r="G36" s="14">
        <f>F36-E36</f>
        <v>0</v>
      </c>
      <c r="H36" s="57">
        <v>198.2445522936</v>
      </c>
      <c r="I36" s="39">
        <f>E36*H36</f>
        <v>153639.52802754001</v>
      </c>
      <c r="J36" s="13">
        <f>IF(G36&lt;0,G36*H36,0)</f>
        <v>0</v>
      </c>
      <c r="K36" s="14">
        <f>IF(G36&lt;=0,0,G36*H36)</f>
        <v>0</v>
      </c>
      <c r="L36" s="13">
        <f>I36+J36+K36</f>
        <v>153639.52802754001</v>
      </c>
      <c r="M36" s="13">
        <f>L36-I36</f>
        <v>0</v>
      </c>
      <c r="N36" s="40">
        <f>M36/I36</f>
        <v>0</v>
      </c>
      <c r="P36" s="64"/>
      <c r="Q36" s="65"/>
      <c r="R36" s="78"/>
      <c r="S36" s="86"/>
      <c r="T36" s="64"/>
      <c r="U36" s="65"/>
      <c r="V36" s="26"/>
      <c r="W36" s="26"/>
    </row>
    <row r="37" spans="1:23" ht="12.75">
      <c r="A37" s="56" t="s">
        <v>72</v>
      </c>
      <c r="B37" s="6" t="s">
        <v>172</v>
      </c>
      <c r="C37" s="7" t="s">
        <v>173</v>
      </c>
      <c r="D37" s="6" t="s">
        <v>102</v>
      </c>
      <c r="E37" s="14" t="s">
        <v>174</v>
      </c>
      <c r="F37" s="14">
        <f>E37+SUM(P37:U37)</f>
        <v>0</v>
      </c>
      <c r="G37" s="14">
        <f>F37-E37</f>
        <v>-2.22</v>
      </c>
      <c r="H37" s="57">
        <v>139.541068362</v>
      </c>
      <c r="I37" s="39">
        <f>E37*H37</f>
        <v>309.78117176364003</v>
      </c>
      <c r="J37" s="13">
        <f>IF(G37&lt;0,G37*H37,0)</f>
        <v>-309.78117176364003</v>
      </c>
      <c r="K37" s="14">
        <f>IF(G37&lt;=0,0,G37*H37)</f>
        <v>0</v>
      </c>
      <c r="L37" s="13">
        <f>I37+J37+K37</f>
        <v>0</v>
      </c>
      <c r="M37" s="13">
        <f>L37-I37</f>
        <v>-309.78117176364003</v>
      </c>
      <c r="N37" s="40">
        <f>M37/I37</f>
        <v>-1</v>
      </c>
      <c r="P37" s="64">
        <v>-2.22</v>
      </c>
      <c r="Q37" s="65"/>
      <c r="R37" s="78"/>
      <c r="S37" s="86"/>
      <c r="T37" s="64"/>
      <c r="U37" s="65"/>
      <c r="V37" s="26"/>
      <c r="W37" s="26"/>
    </row>
    <row r="38" spans="1:23" ht="12.75">
      <c r="A38" s="56"/>
      <c r="B38" s="6"/>
      <c r="C38" s="7" t="s">
        <v>175</v>
      </c>
      <c r="D38" s="6" t="s">
        <v>548</v>
      </c>
      <c r="E38" s="14"/>
      <c r="F38" s="14"/>
      <c r="G38" s="14"/>
      <c r="H38" s="57"/>
      <c r="I38" s="39"/>
      <c r="J38" s="13"/>
      <c r="K38" s="14"/>
      <c r="L38" s="13"/>
      <c r="M38" s="13"/>
      <c r="N38" s="40"/>
      <c r="P38" s="64"/>
      <c r="Q38" s="65"/>
      <c r="R38" s="78"/>
      <c r="S38" s="86"/>
      <c r="T38" s="64"/>
      <c r="U38" s="65"/>
      <c r="V38" s="26"/>
      <c r="W38" s="26"/>
    </row>
    <row r="39" spans="1:23" ht="12.75">
      <c r="A39" s="56"/>
      <c r="B39" s="6"/>
      <c r="C39" s="7"/>
      <c r="D39" s="6"/>
      <c r="E39" s="14"/>
      <c r="F39" s="14"/>
      <c r="G39" s="14"/>
      <c r="H39" s="57"/>
      <c r="I39" s="39"/>
      <c r="J39" s="13"/>
      <c r="K39" s="14"/>
      <c r="L39" s="13"/>
      <c r="M39" s="13"/>
      <c r="N39" s="40"/>
      <c r="P39" s="64"/>
      <c r="Q39" s="65"/>
      <c r="R39" s="78"/>
      <c r="S39" s="86"/>
      <c r="T39" s="64"/>
      <c r="U39" s="65"/>
      <c r="V39" s="26"/>
      <c r="W39" s="26"/>
    </row>
    <row r="40" spans="1:23" ht="12.75">
      <c r="A40" s="56"/>
      <c r="B40" s="6"/>
      <c r="C40" s="7"/>
      <c r="D40" s="6"/>
      <c r="E40" s="14"/>
      <c r="F40" s="14"/>
      <c r="G40" s="14"/>
      <c r="H40" s="57"/>
      <c r="I40" s="39"/>
      <c r="J40" s="13"/>
      <c r="K40" s="14"/>
      <c r="L40" s="13"/>
      <c r="M40" s="13"/>
      <c r="N40" s="40"/>
      <c r="P40" s="64"/>
      <c r="Q40" s="65"/>
      <c r="R40" s="78"/>
      <c r="S40" s="86"/>
      <c r="T40" s="64"/>
      <c r="U40" s="65"/>
      <c r="V40" s="26"/>
      <c r="W40" s="26"/>
    </row>
    <row r="41" spans="1:23" ht="12.75">
      <c r="A41" s="56"/>
      <c r="B41" s="18" t="s">
        <v>31</v>
      </c>
      <c r="C41" s="15" t="s">
        <v>176</v>
      </c>
      <c r="D41" s="6"/>
      <c r="E41" s="14"/>
      <c r="F41" s="14"/>
      <c r="G41" s="14"/>
      <c r="H41" s="57"/>
      <c r="I41" s="39"/>
      <c r="J41" s="13"/>
      <c r="K41" s="14"/>
      <c r="L41" s="13"/>
      <c r="M41" s="13"/>
      <c r="N41" s="40"/>
      <c r="P41" s="64"/>
      <c r="Q41" s="65"/>
      <c r="R41" s="78"/>
      <c r="S41" s="86"/>
      <c r="T41" s="64"/>
      <c r="U41" s="65"/>
      <c r="V41" s="26"/>
      <c r="W41" s="26"/>
    </row>
    <row r="42" spans="1:23" ht="12.75">
      <c r="A42" s="56" t="s">
        <v>33</v>
      </c>
      <c r="B42" s="6" t="s">
        <v>177</v>
      </c>
      <c r="C42" s="7" t="s">
        <v>178</v>
      </c>
      <c r="D42" s="6" t="s">
        <v>85</v>
      </c>
      <c r="E42" s="14" t="s">
        <v>151</v>
      </c>
      <c r="F42" s="14">
        <f>E42+SUM(P42:U42)</f>
        <v>775</v>
      </c>
      <c r="G42" s="14">
        <f>F42-E42</f>
        <v>0</v>
      </c>
      <c r="H42" s="57">
        <v>229.03982255280002</v>
      </c>
      <c r="I42" s="39">
        <f>E42*H42</f>
        <v>177505.86247842002</v>
      </c>
      <c r="J42" s="13">
        <f>IF(G42&lt;0,G42*H42,0)</f>
        <v>0</v>
      </c>
      <c r="K42" s="14">
        <f>IF(G42&lt;=0,0,G42*H42)</f>
        <v>0</v>
      </c>
      <c r="L42" s="13">
        <f>I42+J42+K42</f>
        <v>177505.86247842002</v>
      </c>
      <c r="M42" s="13">
        <f>L42-I42</f>
        <v>0</v>
      </c>
      <c r="N42" s="40">
        <f>M42/I42</f>
        <v>0</v>
      </c>
      <c r="P42" s="64"/>
      <c r="Q42" s="65"/>
      <c r="R42" s="78"/>
      <c r="S42" s="86"/>
      <c r="T42" s="64"/>
      <c r="U42" s="65"/>
      <c r="V42" s="26"/>
      <c r="W42" s="26"/>
    </row>
    <row r="43" spans="1:23" ht="12.75">
      <c r="A43" s="56"/>
      <c r="B43" s="6"/>
      <c r="C43" s="7"/>
      <c r="D43" s="6"/>
      <c r="E43" s="14"/>
      <c r="F43" s="14"/>
      <c r="G43" s="14"/>
      <c r="H43" s="57"/>
      <c r="I43" s="39"/>
      <c r="J43" s="13"/>
      <c r="K43" s="14"/>
      <c r="L43" s="13"/>
      <c r="M43" s="13"/>
      <c r="N43" s="40"/>
      <c r="P43" s="64"/>
      <c r="Q43" s="65"/>
      <c r="R43" s="78"/>
      <c r="S43" s="86"/>
      <c r="T43" s="64"/>
      <c r="U43" s="65"/>
      <c r="V43" s="26"/>
      <c r="W43" s="26"/>
    </row>
    <row r="44" spans="1:23" ht="12.75">
      <c r="A44" s="56"/>
      <c r="B44" s="18" t="s">
        <v>31</v>
      </c>
      <c r="C44" s="15" t="s">
        <v>179</v>
      </c>
      <c r="D44" s="6"/>
      <c r="E44" s="14"/>
      <c r="F44" s="14"/>
      <c r="G44" s="14"/>
      <c r="H44" s="57"/>
      <c r="I44" s="39"/>
      <c r="J44" s="13"/>
      <c r="K44" s="14"/>
      <c r="L44" s="13"/>
      <c r="M44" s="13"/>
      <c r="N44" s="40"/>
      <c r="P44" s="64"/>
      <c r="Q44" s="65"/>
      <c r="R44" s="78"/>
      <c r="S44" s="86"/>
      <c r="T44" s="64"/>
      <c r="U44" s="65"/>
      <c r="V44" s="26"/>
      <c r="W44" s="26"/>
    </row>
    <row r="45" spans="1:23" ht="12.75">
      <c r="A45" s="56" t="s">
        <v>33</v>
      </c>
      <c r="B45" s="6" t="s">
        <v>180</v>
      </c>
      <c r="C45" s="7" t="s">
        <v>181</v>
      </c>
      <c r="D45" s="6" t="s">
        <v>85</v>
      </c>
      <c r="E45" s="14" t="s">
        <v>182</v>
      </c>
      <c r="F45" s="14">
        <f>E45+SUM(P45:U45)</f>
        <v>54</v>
      </c>
      <c r="G45" s="14">
        <f>F45-E45</f>
        <v>0</v>
      </c>
      <c r="H45" s="57">
        <v>493.68667634280007</v>
      </c>
      <c r="I45" s="39">
        <f>E45*H45</f>
        <v>26659.080522511205</v>
      </c>
      <c r="J45" s="13">
        <f>IF(G45&lt;0,G45*H45,0)</f>
        <v>0</v>
      </c>
      <c r="K45" s="14">
        <f>IF(G45&lt;=0,0,G45*H45)</f>
        <v>0</v>
      </c>
      <c r="L45" s="13">
        <f>I45+J45+K45</f>
        <v>26659.080522511205</v>
      </c>
      <c r="M45" s="13">
        <f>L45-I45</f>
        <v>0</v>
      </c>
      <c r="N45" s="40">
        <f>M45/I45</f>
        <v>0</v>
      </c>
      <c r="P45" s="64"/>
      <c r="Q45" s="65"/>
      <c r="R45" s="78"/>
      <c r="S45" s="86"/>
      <c r="T45" s="64"/>
      <c r="U45" s="65"/>
      <c r="V45" s="26"/>
      <c r="W45" s="26"/>
    </row>
    <row r="46" spans="1:23" ht="12.75">
      <c r="A46" s="56"/>
      <c r="B46" s="6"/>
      <c r="C46" s="7" t="s">
        <v>183</v>
      </c>
      <c r="D46" s="6" t="s">
        <v>548</v>
      </c>
      <c r="E46" s="14"/>
      <c r="F46" s="14"/>
      <c r="G46" s="14"/>
      <c r="H46" s="57"/>
      <c r="I46" s="39"/>
      <c r="J46" s="13"/>
      <c r="K46" s="14"/>
      <c r="L46" s="13"/>
      <c r="M46" s="13"/>
      <c r="N46" s="40"/>
      <c r="P46" s="64"/>
      <c r="Q46" s="65"/>
      <c r="R46" s="78"/>
      <c r="S46" s="86"/>
      <c r="T46" s="64"/>
      <c r="U46" s="65"/>
      <c r="V46" s="26"/>
      <c r="W46" s="26"/>
    </row>
    <row r="47" spans="1:23" ht="12.75">
      <c r="A47" s="56" t="s">
        <v>39</v>
      </c>
      <c r="B47" s="6" t="s">
        <v>184</v>
      </c>
      <c r="C47" s="7" t="s">
        <v>185</v>
      </c>
      <c r="D47" s="6" t="s">
        <v>85</v>
      </c>
      <c r="E47" s="14" t="s">
        <v>155</v>
      </c>
      <c r="F47" s="14">
        <f>E47+SUM(P47:U47)</f>
        <v>0</v>
      </c>
      <c r="G47" s="14">
        <f>F47-E47</f>
        <v>-41.25</v>
      </c>
      <c r="H47" s="57">
        <v>334.8985640688</v>
      </c>
      <c r="I47" s="39">
        <f>E47*H47</f>
        <v>13814.565767838</v>
      </c>
      <c r="J47" s="13">
        <f>IF(G47&lt;0,G47*H47,0)</f>
        <v>-13814.565767838</v>
      </c>
      <c r="K47" s="14">
        <f>IF(G47&lt;=0,0,G47*H47)</f>
        <v>0</v>
      </c>
      <c r="L47" s="13">
        <f>I47+J47+K47</f>
        <v>0</v>
      </c>
      <c r="M47" s="13">
        <f>L47-I47</f>
        <v>-13814.565767838</v>
      </c>
      <c r="N47" s="40">
        <f>M47/I47</f>
        <v>-1</v>
      </c>
      <c r="P47" s="64">
        <v>-41.25</v>
      </c>
      <c r="Q47" s="65"/>
      <c r="R47" s="78"/>
      <c r="S47" s="86"/>
      <c r="T47" s="64"/>
      <c r="U47" s="65"/>
      <c r="V47" s="26"/>
      <c r="W47" s="26"/>
    </row>
    <row r="48" spans="1:23" ht="12.75">
      <c r="A48" s="56" t="s">
        <v>53</v>
      </c>
      <c r="B48" s="6" t="s">
        <v>186</v>
      </c>
      <c r="C48" s="7" t="s">
        <v>187</v>
      </c>
      <c r="D48" s="6" t="s">
        <v>85</v>
      </c>
      <c r="E48" s="14" t="s">
        <v>155</v>
      </c>
      <c r="F48" s="14">
        <f>E48+SUM(P48:U48)</f>
        <v>0</v>
      </c>
      <c r="G48" s="14">
        <f>F48-E48</f>
        <v>-41.25</v>
      </c>
      <c r="H48" s="57">
        <v>443.6443621716</v>
      </c>
      <c r="I48" s="39">
        <f>E48*H48</f>
        <v>18300.3299395785</v>
      </c>
      <c r="J48" s="13">
        <f>IF(G48&lt;0,G48*H48,0)</f>
        <v>-18300.3299395785</v>
      </c>
      <c r="K48" s="14">
        <f>IF(G48&lt;=0,0,G48*H48)</f>
        <v>0</v>
      </c>
      <c r="L48" s="13">
        <f>I48+J48+K48</f>
        <v>0</v>
      </c>
      <c r="M48" s="13">
        <f>L48-I48</f>
        <v>-18300.3299395785</v>
      </c>
      <c r="N48" s="40">
        <f>M48/I48</f>
        <v>-1</v>
      </c>
      <c r="P48" s="64">
        <v>-41.25</v>
      </c>
      <c r="Q48" s="65"/>
      <c r="R48" s="78"/>
      <c r="S48" s="86"/>
      <c r="T48" s="64"/>
      <c r="U48" s="65"/>
      <c r="V48" s="26"/>
      <c r="W48" s="26"/>
    </row>
    <row r="49" spans="1:23" ht="12.75">
      <c r="A49" s="56" t="s">
        <v>58</v>
      </c>
      <c r="B49" s="6" t="s">
        <v>188</v>
      </c>
      <c r="C49" s="7" t="s">
        <v>189</v>
      </c>
      <c r="D49" s="6" t="s">
        <v>190</v>
      </c>
      <c r="E49" s="14" t="s">
        <v>191</v>
      </c>
      <c r="F49" s="14">
        <f>E49+SUM(P49:U49)</f>
        <v>14.6</v>
      </c>
      <c r="G49" s="14">
        <f>F49-E49</f>
        <v>0</v>
      </c>
      <c r="H49" s="57">
        <v>2579.103884208</v>
      </c>
      <c r="I49" s="39">
        <f>E49*H49</f>
        <v>37654.9167094368</v>
      </c>
      <c r="J49" s="13">
        <f>IF(G49&lt;0,G49*H49,0)</f>
        <v>0</v>
      </c>
      <c r="K49" s="14">
        <f>IF(G49&lt;=0,0,G49*H49)</f>
        <v>0</v>
      </c>
      <c r="L49" s="13">
        <f>I49+J49+K49</f>
        <v>37654.9167094368</v>
      </c>
      <c r="M49" s="13">
        <f>L49-I49</f>
        <v>0</v>
      </c>
      <c r="N49" s="40">
        <f>M49/I49</f>
        <v>0</v>
      </c>
      <c r="P49" s="64"/>
      <c r="Q49" s="65"/>
      <c r="R49" s="78"/>
      <c r="S49" s="86"/>
      <c r="T49" s="64"/>
      <c r="U49" s="65"/>
      <c r="V49" s="26"/>
      <c r="W49" s="26"/>
    </row>
    <row r="50" spans="1:23" ht="12.75">
      <c r="A50" s="56"/>
      <c r="B50" s="6"/>
      <c r="C50" s="7"/>
      <c r="D50" s="6"/>
      <c r="E50" s="14"/>
      <c r="F50" s="14"/>
      <c r="G50" s="14"/>
      <c r="H50" s="57"/>
      <c r="I50" s="39"/>
      <c r="J50" s="13"/>
      <c r="K50" s="14"/>
      <c r="L50" s="13"/>
      <c r="M50" s="13"/>
      <c r="N50" s="40"/>
      <c r="P50" s="64"/>
      <c r="Q50" s="65"/>
      <c r="R50" s="78"/>
      <c r="S50" s="86"/>
      <c r="T50" s="64"/>
      <c r="U50" s="65"/>
      <c r="V50" s="26"/>
      <c r="W50" s="26"/>
    </row>
    <row r="51" spans="1:23" ht="12.75">
      <c r="A51" s="56"/>
      <c r="B51" s="18" t="s">
        <v>31</v>
      </c>
      <c r="C51" s="15" t="s">
        <v>192</v>
      </c>
      <c r="D51" s="6"/>
      <c r="E51" s="14"/>
      <c r="F51" s="14"/>
      <c r="G51" s="14"/>
      <c r="H51" s="57"/>
      <c r="I51" s="39"/>
      <c r="J51" s="13"/>
      <c r="K51" s="14"/>
      <c r="L51" s="13"/>
      <c r="M51" s="13"/>
      <c r="N51" s="40"/>
      <c r="P51" s="64"/>
      <c r="Q51" s="65"/>
      <c r="R51" s="78"/>
      <c r="S51" s="86"/>
      <c r="T51" s="64"/>
      <c r="U51" s="65"/>
      <c r="V51" s="26"/>
      <c r="W51" s="26"/>
    </row>
    <row r="52" spans="1:23" ht="12.75">
      <c r="A52" s="56" t="s">
        <v>33</v>
      </c>
      <c r="B52" s="6" t="s">
        <v>193</v>
      </c>
      <c r="C52" s="92" t="s">
        <v>194</v>
      </c>
      <c r="D52" s="6" t="s">
        <v>47</v>
      </c>
      <c r="E52" s="14" t="s">
        <v>195</v>
      </c>
      <c r="F52" s="14">
        <f>E52+SUM(P52:U52)</f>
        <v>316.5</v>
      </c>
      <c r="G52" s="14">
        <f>F52-E52</f>
        <v>-12.5</v>
      </c>
      <c r="H52" s="57">
        <v>214.60453961880003</v>
      </c>
      <c r="I52" s="39">
        <f>E52*H52</f>
        <v>70604.89353458521</v>
      </c>
      <c r="J52" s="13">
        <f>IF(G52&lt;0,G52*H52,0)</f>
        <v>-2682.5567452350006</v>
      </c>
      <c r="K52" s="14">
        <f>IF(G52&lt;=0,0,G52*H52)</f>
        <v>0</v>
      </c>
      <c r="L52" s="13">
        <f>I52+J52+K52</f>
        <v>67922.3367893502</v>
      </c>
      <c r="M52" s="13">
        <f>L52-I52</f>
        <v>-2682.556745235008</v>
      </c>
      <c r="N52" s="40">
        <f>M52/I52</f>
        <v>-0.037993920972644486</v>
      </c>
      <c r="P52" s="64">
        <f>-16.5-12.5</f>
        <v>-29</v>
      </c>
      <c r="Q52" s="65">
        <v>16.5</v>
      </c>
      <c r="R52" s="78"/>
      <c r="S52" s="86"/>
      <c r="T52" s="64"/>
      <c r="U52" s="65"/>
      <c r="V52" s="26"/>
      <c r="W52" s="26"/>
    </row>
    <row r="53" spans="1:23" ht="12.75">
      <c r="A53" s="56"/>
      <c r="B53" s="6"/>
      <c r="C53" s="92" t="s">
        <v>196</v>
      </c>
      <c r="D53" s="6"/>
      <c r="E53" s="14"/>
      <c r="F53" s="14"/>
      <c r="G53" s="14"/>
      <c r="H53" s="57"/>
      <c r="I53" s="39"/>
      <c r="J53" s="13"/>
      <c r="K53" s="14"/>
      <c r="L53" s="13"/>
      <c r="M53" s="13"/>
      <c r="N53" s="40"/>
      <c r="P53" s="64"/>
      <c r="Q53" s="65"/>
      <c r="R53" s="78"/>
      <c r="S53" s="86"/>
      <c r="T53" s="64"/>
      <c r="U53" s="65"/>
      <c r="V53" s="26"/>
      <c r="W53" s="26"/>
    </row>
    <row r="54" spans="1:23" ht="12.75">
      <c r="A54" s="56" t="s">
        <v>39</v>
      </c>
      <c r="B54" s="6" t="s">
        <v>197</v>
      </c>
      <c r="C54" s="92" t="s">
        <v>198</v>
      </c>
      <c r="D54" s="6" t="s">
        <v>47</v>
      </c>
      <c r="E54" s="14" t="s">
        <v>199</v>
      </c>
      <c r="F54" s="14">
        <f>E54+SUM(P54:U54)</f>
        <v>0</v>
      </c>
      <c r="G54" s="14">
        <f>F54-E54</f>
        <v>-16.5</v>
      </c>
      <c r="H54" s="57">
        <v>191.50808692440003</v>
      </c>
      <c r="I54" s="39">
        <f>E54*H54</f>
        <v>3159.8834342526006</v>
      </c>
      <c r="J54" s="13">
        <f>IF(G54&lt;0,G54*H54,0)</f>
        <v>-3159.8834342526006</v>
      </c>
      <c r="K54" s="14">
        <f>IF(G54&lt;=0,0,G54*H54)</f>
        <v>0</v>
      </c>
      <c r="L54" s="13">
        <f>I54+J54+K54</f>
        <v>0</v>
      </c>
      <c r="M54" s="13">
        <f>L54-I54</f>
        <v>-3159.8834342526006</v>
      </c>
      <c r="N54" s="40">
        <f>M54/I54</f>
        <v>-1</v>
      </c>
      <c r="P54" s="64">
        <v>-16.5</v>
      </c>
      <c r="Q54" s="65"/>
      <c r="R54" s="78"/>
      <c r="S54" s="86"/>
      <c r="T54" s="64"/>
      <c r="U54" s="65"/>
      <c r="V54" s="26"/>
      <c r="W54" s="26"/>
    </row>
    <row r="55" spans="1:23" ht="12.75">
      <c r="A55" s="56"/>
      <c r="B55" s="6"/>
      <c r="C55" s="92" t="s">
        <v>200</v>
      </c>
      <c r="D55" s="6"/>
      <c r="E55" s="14"/>
      <c r="F55" s="14"/>
      <c r="G55" s="14"/>
      <c r="H55" s="57"/>
      <c r="I55" s="39"/>
      <c r="J55" s="13"/>
      <c r="K55" s="14"/>
      <c r="L55" s="13"/>
      <c r="M55" s="13"/>
      <c r="N55" s="40"/>
      <c r="P55" s="64"/>
      <c r="Q55" s="65"/>
      <c r="R55" s="78"/>
      <c r="S55" s="86"/>
      <c r="T55" s="64"/>
      <c r="U55" s="65"/>
      <c r="V55" s="26"/>
      <c r="W55" s="26"/>
    </row>
    <row r="56" spans="1:23" ht="12.75">
      <c r="A56" s="56" t="s">
        <v>53</v>
      </c>
      <c r="B56" s="6" t="s">
        <v>201</v>
      </c>
      <c r="C56" s="92" t="s">
        <v>202</v>
      </c>
      <c r="D56" s="6" t="s">
        <v>203</v>
      </c>
      <c r="E56" s="14" t="s">
        <v>195</v>
      </c>
      <c r="F56" s="14">
        <f>E56+SUM(P56:U56)</f>
        <v>0</v>
      </c>
      <c r="G56" s="14">
        <f>F56-E56</f>
        <v>-329</v>
      </c>
      <c r="H56" s="57">
        <v>174.1857474036</v>
      </c>
      <c r="I56" s="39">
        <f>E56*H56</f>
        <v>57307.110895784404</v>
      </c>
      <c r="J56" s="13">
        <f>IF(G56&lt;0,G56*H56,0)</f>
        <v>-57307.110895784404</v>
      </c>
      <c r="K56" s="14">
        <f>IF(G56&lt;=0,0,G56*H56)</f>
        <v>0</v>
      </c>
      <c r="L56" s="13">
        <f>I56+J56+K56</f>
        <v>0</v>
      </c>
      <c r="M56" s="13">
        <f>L56-I56</f>
        <v>-57307.110895784404</v>
      </c>
      <c r="N56" s="40">
        <f>M56/I56</f>
        <v>-1</v>
      </c>
      <c r="P56" s="64">
        <v>-329</v>
      </c>
      <c r="Q56" s="65"/>
      <c r="R56" s="78"/>
      <c r="S56" s="86"/>
      <c r="T56" s="64"/>
      <c r="U56" s="65"/>
      <c r="V56" s="26"/>
      <c r="W56" s="26"/>
    </row>
    <row r="57" spans="1:23" ht="12.75">
      <c r="A57" s="56"/>
      <c r="B57" s="6"/>
      <c r="C57" s="92" t="s">
        <v>204</v>
      </c>
      <c r="D57" s="6"/>
      <c r="E57" s="14"/>
      <c r="F57" s="14"/>
      <c r="G57" s="14"/>
      <c r="H57" s="57"/>
      <c r="I57" s="39"/>
      <c r="J57" s="13"/>
      <c r="K57" s="14"/>
      <c r="L57" s="13"/>
      <c r="M57" s="13"/>
      <c r="N57" s="40"/>
      <c r="P57" s="64"/>
      <c r="Q57" s="65"/>
      <c r="R57" s="78"/>
      <c r="S57" s="86"/>
      <c r="T57" s="64"/>
      <c r="U57" s="65"/>
      <c r="V57" s="26"/>
      <c r="W57" s="26"/>
    </row>
    <row r="58" spans="1:23" ht="12.75">
      <c r="A58" s="56" t="s">
        <v>58</v>
      </c>
      <c r="B58" s="6" t="s">
        <v>205</v>
      </c>
      <c r="C58" s="92" t="s">
        <v>206</v>
      </c>
      <c r="D58" s="6" t="s">
        <v>207</v>
      </c>
      <c r="E58" s="14" t="s">
        <v>199</v>
      </c>
      <c r="F58" s="14">
        <f>E58+SUM(P58:U58)</f>
        <v>348.15000000000003</v>
      </c>
      <c r="G58" s="14">
        <f>F58-E58</f>
        <v>331.65000000000003</v>
      </c>
      <c r="H58" s="57">
        <v>139.541068362</v>
      </c>
      <c r="I58" s="39">
        <f>E58*H58</f>
        <v>2302.427627973</v>
      </c>
      <c r="J58" s="13">
        <f>IF(G58&lt;0,G58*H58,0)</f>
        <v>0</v>
      </c>
      <c r="K58" s="14">
        <f>IF(G58&lt;=0,0,G58*H58)</f>
        <v>46278.795322257305</v>
      </c>
      <c r="L58" s="13">
        <f>I58+J58+K58</f>
        <v>48581.22295023031</v>
      </c>
      <c r="M58" s="13">
        <f>L58-I58</f>
        <v>46278.79532225731</v>
      </c>
      <c r="N58" s="40">
        <f>M58/I58</f>
        <v>20.100000000000005</v>
      </c>
      <c r="P58" s="64">
        <f>-16.5</f>
        <v>-16.5</v>
      </c>
      <c r="Q58" s="65">
        <f>(300+16.5)*1.1</f>
        <v>348.15000000000003</v>
      </c>
      <c r="R58" s="78"/>
      <c r="S58" s="86"/>
      <c r="T58" s="64"/>
      <c r="U58" s="65"/>
      <c r="V58" s="26"/>
      <c r="W58" s="26"/>
    </row>
    <row r="59" spans="1:23" ht="12.75">
      <c r="A59" s="56" t="s">
        <v>62</v>
      </c>
      <c r="B59" s="6" t="s">
        <v>208</v>
      </c>
      <c r="C59" s="7" t="s">
        <v>209</v>
      </c>
      <c r="D59" s="6" t="s">
        <v>210</v>
      </c>
      <c r="E59" s="14" t="s">
        <v>211</v>
      </c>
      <c r="F59" s="14">
        <f>E59+SUM(P59:U59)</f>
        <v>6</v>
      </c>
      <c r="G59" s="14">
        <f>F59-E59</f>
        <v>0</v>
      </c>
      <c r="H59" s="57">
        <v>317.576224548</v>
      </c>
      <c r="I59" s="39">
        <f>E59*H59</f>
        <v>1905.4573472880002</v>
      </c>
      <c r="J59" s="13">
        <f>IF(G59&lt;0,G59*H59,0)</f>
        <v>0</v>
      </c>
      <c r="K59" s="14">
        <f>IF(G59&lt;=0,0,G59*H59)</f>
        <v>0</v>
      </c>
      <c r="L59" s="13">
        <f>I59+J59+K59</f>
        <v>1905.4573472880002</v>
      </c>
      <c r="M59" s="13">
        <f>L59-I59</f>
        <v>0</v>
      </c>
      <c r="N59" s="40">
        <f>M59/I59</f>
        <v>0</v>
      </c>
      <c r="P59" s="64"/>
      <c r="Q59" s="65"/>
      <c r="R59" s="78"/>
      <c r="S59" s="86"/>
      <c r="T59" s="64"/>
      <c r="U59" s="65"/>
      <c r="V59" s="26"/>
      <c r="W59" s="26"/>
    </row>
    <row r="60" spans="1:23" ht="12.75">
      <c r="A60" s="56" t="s">
        <v>64</v>
      </c>
      <c r="B60" s="6" t="s">
        <v>212</v>
      </c>
      <c r="C60" s="7" t="s">
        <v>213</v>
      </c>
      <c r="D60" s="6" t="s">
        <v>85</v>
      </c>
      <c r="E60" s="14" t="s">
        <v>214</v>
      </c>
      <c r="F60" s="14">
        <f>E60+SUM(P60:U60)</f>
        <v>4</v>
      </c>
      <c r="G60" s="14">
        <f>F60-E60</f>
        <v>0</v>
      </c>
      <c r="H60" s="57">
        <v>328.1620986996</v>
      </c>
      <c r="I60" s="39">
        <f>E60*H60</f>
        <v>1312.6483947984</v>
      </c>
      <c r="J60" s="13">
        <f>IF(G60&lt;0,G60*H60,0)</f>
        <v>0</v>
      </c>
      <c r="K60" s="14">
        <f>IF(G60&lt;=0,0,G60*H60)</f>
        <v>0</v>
      </c>
      <c r="L60" s="13">
        <f>I60+J60+K60</f>
        <v>1312.6483947984</v>
      </c>
      <c r="M60" s="13">
        <f>L60-I60</f>
        <v>0</v>
      </c>
      <c r="N60" s="40">
        <f>M60/I60</f>
        <v>0</v>
      </c>
      <c r="P60" s="64"/>
      <c r="Q60" s="65"/>
      <c r="R60" s="78"/>
      <c r="S60" s="86"/>
      <c r="T60" s="64"/>
      <c r="U60" s="65"/>
      <c r="V60" s="26"/>
      <c r="W60" s="26"/>
    </row>
    <row r="61" spans="1:23" ht="12.75">
      <c r="A61" s="56"/>
      <c r="B61" s="6"/>
      <c r="C61" s="7" t="s">
        <v>215</v>
      </c>
      <c r="D61" s="6"/>
      <c r="E61" s="14"/>
      <c r="F61" s="14"/>
      <c r="G61" s="14"/>
      <c r="H61" s="57"/>
      <c r="I61" s="39"/>
      <c r="J61" s="13"/>
      <c r="K61" s="14"/>
      <c r="L61" s="13"/>
      <c r="M61" s="13"/>
      <c r="N61" s="40"/>
      <c r="P61" s="64"/>
      <c r="Q61" s="65"/>
      <c r="R61" s="78"/>
      <c r="S61" s="86"/>
      <c r="T61" s="64"/>
      <c r="U61" s="65"/>
      <c r="V61" s="26"/>
      <c r="W61" s="26"/>
    </row>
    <row r="62" spans="1:23" ht="12.75">
      <c r="A62" s="56" t="s">
        <v>69</v>
      </c>
      <c r="B62" s="6" t="s">
        <v>216</v>
      </c>
      <c r="C62" s="7" t="s">
        <v>217</v>
      </c>
      <c r="D62" s="6" t="s">
        <v>47</v>
      </c>
      <c r="E62" s="14" t="s">
        <v>218</v>
      </c>
      <c r="F62" s="14">
        <f>E62+SUM(P62:U62)</f>
        <v>320</v>
      </c>
      <c r="G62" s="14">
        <f>F62-E62</f>
        <v>0</v>
      </c>
      <c r="H62" s="57">
        <v>36.5693834328</v>
      </c>
      <c r="I62" s="39">
        <f>E62*H62</f>
        <v>11702.202698496001</v>
      </c>
      <c r="J62" s="13">
        <f>IF(G62&lt;0,G62*H62,0)</f>
        <v>0</v>
      </c>
      <c r="K62" s="14">
        <f>IF(G62&lt;=0,0,G62*H62)</f>
        <v>0</v>
      </c>
      <c r="L62" s="13">
        <f>I62+J62+K62</f>
        <v>11702.202698496001</v>
      </c>
      <c r="M62" s="13">
        <f>L62-I62</f>
        <v>0</v>
      </c>
      <c r="N62" s="40">
        <f>M62/I62</f>
        <v>0</v>
      </c>
      <c r="P62" s="64"/>
      <c r="Q62" s="65"/>
      <c r="R62" s="78"/>
      <c r="S62" s="86"/>
      <c r="T62" s="64"/>
      <c r="U62" s="65"/>
      <c r="V62" s="26"/>
      <c r="W62" s="26"/>
    </row>
    <row r="63" spans="1:23" ht="12.75">
      <c r="A63" s="56" t="s">
        <v>72</v>
      </c>
      <c r="B63" s="6" t="s">
        <v>59</v>
      </c>
      <c r="C63" s="7" t="s">
        <v>219</v>
      </c>
      <c r="D63" s="6" t="s">
        <v>207</v>
      </c>
      <c r="E63" s="14" t="s">
        <v>67</v>
      </c>
      <c r="F63" s="14">
        <f>E63+SUM(P63:U63)</f>
        <v>1</v>
      </c>
      <c r="G63" s="14">
        <f>F63-E63</f>
        <v>0</v>
      </c>
      <c r="H63" s="57">
        <v>866.11697604</v>
      </c>
      <c r="I63" s="39">
        <f>E63*H63</f>
        <v>866.11697604</v>
      </c>
      <c r="J63" s="13">
        <f>IF(G63&lt;0,G63*H63,0)</f>
        <v>0</v>
      </c>
      <c r="K63" s="14">
        <f>IF(G63&lt;=0,0,G63*H63)</f>
        <v>0</v>
      </c>
      <c r="L63" s="13">
        <f>I63+J63+K63</f>
        <v>866.11697604</v>
      </c>
      <c r="M63" s="13">
        <f>L63-I63</f>
        <v>0</v>
      </c>
      <c r="N63" s="40">
        <f>M63/I63</f>
        <v>0</v>
      </c>
      <c r="P63" s="64"/>
      <c r="Q63" s="65"/>
      <c r="R63" s="78"/>
      <c r="S63" s="86"/>
      <c r="T63" s="64"/>
      <c r="U63" s="65"/>
      <c r="V63" s="26"/>
      <c r="W63" s="26"/>
    </row>
    <row r="64" spans="1:23" ht="12.75">
      <c r="A64" s="56"/>
      <c r="B64" s="6"/>
      <c r="C64" s="7" t="s">
        <v>220</v>
      </c>
      <c r="D64" s="6"/>
      <c r="E64" s="14"/>
      <c r="F64" s="14"/>
      <c r="G64" s="14"/>
      <c r="H64" s="57"/>
      <c r="I64" s="39"/>
      <c r="J64" s="13"/>
      <c r="K64" s="14"/>
      <c r="L64" s="13"/>
      <c r="M64" s="13"/>
      <c r="N64" s="40"/>
      <c r="P64" s="64"/>
      <c r="Q64" s="65"/>
      <c r="R64" s="78"/>
      <c r="S64" s="86"/>
      <c r="T64" s="64"/>
      <c r="U64" s="65"/>
      <c r="V64" s="26"/>
      <c r="W64" s="26"/>
    </row>
    <row r="65" spans="1:23" ht="12.75">
      <c r="A65" s="56" t="s">
        <v>75</v>
      </c>
      <c r="B65" s="6" t="s">
        <v>59</v>
      </c>
      <c r="C65" s="7" t="s">
        <v>221</v>
      </c>
      <c r="D65" s="6" t="s">
        <v>207</v>
      </c>
      <c r="E65" s="14" t="s">
        <v>222</v>
      </c>
      <c r="F65" s="14">
        <f>E65+SUM(P65:U65)</f>
        <v>2</v>
      </c>
      <c r="G65" s="14">
        <f>F65-E65</f>
        <v>0</v>
      </c>
      <c r="H65" s="57">
        <v>579.3360217512001</v>
      </c>
      <c r="I65" s="39">
        <f>E65*H65</f>
        <v>1158.6720435024001</v>
      </c>
      <c r="J65" s="13">
        <f>IF(G65&lt;0,G65*H65,0)</f>
        <v>0</v>
      </c>
      <c r="K65" s="14">
        <f>IF(G65&lt;=0,0,G65*H65)</f>
        <v>0</v>
      </c>
      <c r="L65" s="13">
        <f>I65+J65+K65</f>
        <v>1158.6720435024001</v>
      </c>
      <c r="M65" s="13">
        <f>L65-I65</f>
        <v>0</v>
      </c>
      <c r="N65" s="40">
        <f>M65/I65</f>
        <v>0</v>
      </c>
      <c r="P65" s="64"/>
      <c r="Q65" s="65"/>
      <c r="R65" s="78"/>
      <c r="S65" s="86"/>
      <c r="T65" s="64"/>
      <c r="U65" s="65"/>
      <c r="V65" s="26"/>
      <c r="W65" s="26"/>
    </row>
    <row r="66" spans="1:23" ht="12.75">
      <c r="A66" s="56"/>
      <c r="B66" s="6"/>
      <c r="C66" s="7" t="s">
        <v>223</v>
      </c>
      <c r="D66" s="6"/>
      <c r="E66" s="14"/>
      <c r="F66" s="14"/>
      <c r="G66" s="14"/>
      <c r="H66" s="57"/>
      <c r="I66" s="39"/>
      <c r="J66" s="13"/>
      <c r="K66" s="14"/>
      <c r="L66" s="13"/>
      <c r="M66" s="13"/>
      <c r="N66" s="40"/>
      <c r="P66" s="64"/>
      <c r="Q66" s="65"/>
      <c r="R66" s="78"/>
      <c r="S66" s="86"/>
      <c r="T66" s="64"/>
      <c r="U66" s="65"/>
      <c r="V66" s="26"/>
      <c r="W66" s="26"/>
    </row>
    <row r="67" spans="1:23" ht="12.75">
      <c r="A67" s="56" t="s">
        <v>78</v>
      </c>
      <c r="B67" s="6" t="s">
        <v>59</v>
      </c>
      <c r="C67" s="7" t="s">
        <v>224</v>
      </c>
      <c r="D67" s="6" t="s">
        <v>207</v>
      </c>
      <c r="E67" s="14" t="s">
        <v>225</v>
      </c>
      <c r="F67" s="14">
        <f>E67+SUM(P67:U67)</f>
        <v>3</v>
      </c>
      <c r="G67" s="14">
        <f>F67-E67</f>
        <v>0</v>
      </c>
      <c r="H67" s="57">
        <v>562.0136822304</v>
      </c>
      <c r="I67" s="39">
        <f>E67*H67</f>
        <v>1686.0410466912</v>
      </c>
      <c r="J67" s="13">
        <f>IF(G67&lt;0,G67*H67,0)</f>
        <v>0</v>
      </c>
      <c r="K67" s="14">
        <f>IF(G67&lt;=0,0,G67*H67)</f>
        <v>0</v>
      </c>
      <c r="L67" s="13">
        <f>I67+J67+K67</f>
        <v>1686.0410466912</v>
      </c>
      <c r="M67" s="13">
        <f>L67-I67</f>
        <v>0</v>
      </c>
      <c r="N67" s="40">
        <f>M67/I67</f>
        <v>0</v>
      </c>
      <c r="P67" s="64"/>
      <c r="Q67" s="65"/>
      <c r="R67" s="78"/>
      <c r="S67" s="86"/>
      <c r="T67" s="64"/>
      <c r="U67" s="65"/>
      <c r="V67" s="26"/>
      <c r="W67" s="26"/>
    </row>
    <row r="68" spans="1:23" ht="12.75">
      <c r="A68" s="56"/>
      <c r="B68" s="6"/>
      <c r="C68" s="7" t="s">
        <v>223</v>
      </c>
      <c r="D68" s="6"/>
      <c r="E68" s="14"/>
      <c r="F68" s="14"/>
      <c r="G68" s="14"/>
      <c r="H68" s="57"/>
      <c r="I68" s="39"/>
      <c r="J68" s="13"/>
      <c r="K68" s="14"/>
      <c r="L68" s="13"/>
      <c r="M68" s="13"/>
      <c r="N68" s="40"/>
      <c r="P68" s="64"/>
      <c r="Q68" s="65"/>
      <c r="R68" s="78"/>
      <c r="S68" s="86"/>
      <c r="T68" s="64"/>
      <c r="U68" s="65"/>
      <c r="V68" s="26"/>
      <c r="W68" s="26"/>
    </row>
    <row r="69" spans="1:23" ht="12.75">
      <c r="A69" s="56" t="s">
        <v>80</v>
      </c>
      <c r="B69" s="6" t="s">
        <v>59</v>
      </c>
      <c r="C69" s="7" t="s">
        <v>226</v>
      </c>
      <c r="D69" s="6" t="s">
        <v>207</v>
      </c>
      <c r="E69" s="14" t="s">
        <v>67</v>
      </c>
      <c r="F69" s="14">
        <f>E69+SUM(P69:U69)</f>
        <v>1</v>
      </c>
      <c r="G69" s="14">
        <f>F69-E69</f>
        <v>0</v>
      </c>
      <c r="H69" s="57">
        <v>670.7594803332</v>
      </c>
      <c r="I69" s="39">
        <f>E69*H69</f>
        <v>670.7594803332</v>
      </c>
      <c r="J69" s="13">
        <f>IF(G69&lt;0,G69*H69,0)</f>
        <v>0</v>
      </c>
      <c r="K69" s="14">
        <f>IF(G69&lt;=0,0,G69*H69)</f>
        <v>0</v>
      </c>
      <c r="L69" s="13">
        <f>I69+J69+K69</f>
        <v>670.7594803332</v>
      </c>
      <c r="M69" s="13">
        <f>L69-I69</f>
        <v>0</v>
      </c>
      <c r="N69" s="40">
        <f>M69/I69</f>
        <v>0</v>
      </c>
      <c r="P69" s="64"/>
      <c r="Q69" s="65"/>
      <c r="R69" s="78"/>
      <c r="S69" s="86"/>
      <c r="T69" s="64"/>
      <c r="U69" s="65"/>
      <c r="V69" s="26"/>
      <c r="W69" s="26"/>
    </row>
    <row r="70" spans="1:23" ht="12.75">
      <c r="A70" s="56"/>
      <c r="B70" s="6"/>
      <c r="C70" s="7" t="s">
        <v>220</v>
      </c>
      <c r="D70" s="6"/>
      <c r="E70" s="14"/>
      <c r="F70" s="14"/>
      <c r="G70" s="14"/>
      <c r="H70" s="57"/>
      <c r="I70" s="39"/>
      <c r="J70" s="13"/>
      <c r="K70" s="14"/>
      <c r="L70" s="13"/>
      <c r="M70" s="13"/>
      <c r="N70" s="40"/>
      <c r="P70" s="64"/>
      <c r="Q70" s="65"/>
      <c r="R70" s="78"/>
      <c r="S70" s="86"/>
      <c r="T70" s="64"/>
      <c r="U70" s="65"/>
      <c r="V70" s="26"/>
      <c r="W70" s="26"/>
    </row>
    <row r="71" spans="1:23" ht="12.75">
      <c r="A71" s="56" t="s">
        <v>227</v>
      </c>
      <c r="B71" s="6" t="s">
        <v>59</v>
      </c>
      <c r="C71" s="7" t="s">
        <v>228</v>
      </c>
      <c r="D71" s="6" t="s">
        <v>207</v>
      </c>
      <c r="E71" s="14" t="s">
        <v>222</v>
      </c>
      <c r="F71" s="14">
        <f>E71+SUM(P71:U71)</f>
        <v>2</v>
      </c>
      <c r="G71" s="14">
        <f>F71-E71</f>
        <v>0</v>
      </c>
      <c r="H71" s="57">
        <v>912.3098814287999</v>
      </c>
      <c r="I71" s="39">
        <f aca="true" t="shared" si="0" ref="I71:I88">E71*H71</f>
        <v>1824.6197628575999</v>
      </c>
      <c r="J71" s="13">
        <f aca="true" t="shared" si="1" ref="J71:J88">IF(G71&lt;0,G71*H71,0)</f>
        <v>0</v>
      </c>
      <c r="K71" s="14">
        <f aca="true" t="shared" si="2" ref="K71:K88">IF(G71&lt;=0,0,G71*H71)</f>
        <v>0</v>
      </c>
      <c r="L71" s="13">
        <f aca="true" t="shared" si="3" ref="L71:L88">I71+J71+K71</f>
        <v>1824.6197628575999</v>
      </c>
      <c r="M71" s="13">
        <f aca="true" t="shared" si="4" ref="M71:M88">L71-I71</f>
        <v>0</v>
      </c>
      <c r="N71" s="40">
        <f>M71/I71</f>
        <v>0</v>
      </c>
      <c r="P71" s="64"/>
      <c r="Q71" s="65"/>
      <c r="R71" s="78"/>
      <c r="S71" s="86"/>
      <c r="T71" s="64"/>
      <c r="U71" s="65"/>
      <c r="V71" s="26"/>
      <c r="W71" s="26"/>
    </row>
    <row r="72" spans="1:23" ht="12.75">
      <c r="A72" s="56"/>
      <c r="B72" s="6"/>
      <c r="C72" s="7" t="s">
        <v>220</v>
      </c>
      <c r="D72" s="6"/>
      <c r="E72" s="14"/>
      <c r="F72" s="14"/>
      <c r="G72" s="14"/>
      <c r="H72" s="57"/>
      <c r="I72" s="39"/>
      <c r="J72" s="13"/>
      <c r="K72" s="14"/>
      <c r="L72" s="13"/>
      <c r="M72" s="13"/>
      <c r="N72" s="40"/>
      <c r="P72" s="64"/>
      <c r="Q72" s="65"/>
      <c r="R72" s="78"/>
      <c r="S72" s="86"/>
      <c r="T72" s="64"/>
      <c r="U72" s="65"/>
      <c r="V72" s="26"/>
      <c r="W72" s="26"/>
    </row>
    <row r="73" spans="1:23" ht="12.75">
      <c r="A73" s="56" t="s">
        <v>229</v>
      </c>
      <c r="B73" s="6" t="s">
        <v>59</v>
      </c>
      <c r="C73" s="7" t="s">
        <v>230</v>
      </c>
      <c r="D73" s="6" t="s">
        <v>127</v>
      </c>
      <c r="E73" s="14" t="s">
        <v>211</v>
      </c>
      <c r="F73" s="14">
        <f>E73+SUM(P73:U73)</f>
        <v>6</v>
      </c>
      <c r="G73" s="14">
        <f>F73-E73</f>
        <v>0</v>
      </c>
      <c r="H73" s="57">
        <v>775.6558696536001</v>
      </c>
      <c r="I73" s="39">
        <f t="shared" si="0"/>
        <v>4653.9352179216</v>
      </c>
      <c r="J73" s="13">
        <f t="shared" si="1"/>
        <v>0</v>
      </c>
      <c r="K73" s="14">
        <f t="shared" si="2"/>
        <v>0</v>
      </c>
      <c r="L73" s="13">
        <f t="shared" si="3"/>
        <v>4653.9352179216</v>
      </c>
      <c r="M73" s="13">
        <f t="shared" si="4"/>
        <v>0</v>
      </c>
      <c r="N73" s="40">
        <f>M73/I73</f>
        <v>0</v>
      </c>
      <c r="P73" s="64"/>
      <c r="Q73" s="65"/>
      <c r="R73" s="78"/>
      <c r="S73" s="86"/>
      <c r="T73" s="64"/>
      <c r="U73" s="65"/>
      <c r="V73" s="26"/>
      <c r="W73" s="26"/>
    </row>
    <row r="74" spans="1:23" ht="12.75">
      <c r="A74" s="56" t="s">
        <v>231</v>
      </c>
      <c r="B74" s="6" t="s">
        <v>59</v>
      </c>
      <c r="C74" s="7" t="s">
        <v>232</v>
      </c>
      <c r="D74" s="6" t="s">
        <v>127</v>
      </c>
      <c r="E74" s="14" t="s">
        <v>211</v>
      </c>
      <c r="F74" s="14">
        <f aca="true" t="shared" si="5" ref="F74:F88">E74+SUM(P74:U74)</f>
        <v>6</v>
      </c>
      <c r="G74" s="14">
        <f aca="true" t="shared" si="6" ref="G74:G88">F74-E74</f>
        <v>0</v>
      </c>
      <c r="H74" s="57">
        <v>457.11729291</v>
      </c>
      <c r="I74" s="39">
        <f t="shared" si="0"/>
        <v>2742.70375746</v>
      </c>
      <c r="J74" s="13">
        <f t="shared" si="1"/>
        <v>0</v>
      </c>
      <c r="K74" s="14">
        <f t="shared" si="2"/>
        <v>0</v>
      </c>
      <c r="L74" s="13">
        <f t="shared" si="3"/>
        <v>2742.70375746</v>
      </c>
      <c r="M74" s="13">
        <f t="shared" si="4"/>
        <v>0</v>
      </c>
      <c r="N74" s="40">
        <f aca="true" t="shared" si="7" ref="N74:N88">M74/I74</f>
        <v>0</v>
      </c>
      <c r="P74" s="64"/>
      <c r="Q74" s="65"/>
      <c r="R74" s="78"/>
      <c r="S74" s="86"/>
      <c r="T74" s="64"/>
      <c r="U74" s="65"/>
      <c r="V74" s="26"/>
      <c r="W74" s="26"/>
    </row>
    <row r="75" spans="1:23" ht="12.75">
      <c r="A75" s="56" t="s">
        <v>233</v>
      </c>
      <c r="B75" s="6" t="s">
        <v>59</v>
      </c>
      <c r="C75" s="7" t="s">
        <v>234</v>
      </c>
      <c r="D75" s="6" t="s">
        <v>127</v>
      </c>
      <c r="E75" s="14" t="s">
        <v>211</v>
      </c>
      <c r="F75" s="14">
        <f t="shared" si="5"/>
        <v>6</v>
      </c>
      <c r="G75" s="14">
        <f t="shared" si="6"/>
        <v>0</v>
      </c>
      <c r="H75" s="57">
        <v>32.719974650400005</v>
      </c>
      <c r="I75" s="39">
        <f t="shared" si="0"/>
        <v>196.31984790240003</v>
      </c>
      <c r="J75" s="13">
        <f t="shared" si="1"/>
        <v>0</v>
      </c>
      <c r="K75" s="14">
        <f t="shared" si="2"/>
        <v>0</v>
      </c>
      <c r="L75" s="13">
        <f t="shared" si="3"/>
        <v>196.31984790240003</v>
      </c>
      <c r="M75" s="13">
        <f t="shared" si="4"/>
        <v>0</v>
      </c>
      <c r="N75" s="40">
        <f t="shared" si="7"/>
        <v>0</v>
      </c>
      <c r="P75" s="64"/>
      <c r="Q75" s="65"/>
      <c r="R75" s="78"/>
      <c r="S75" s="86"/>
      <c r="T75" s="64"/>
      <c r="U75" s="65"/>
      <c r="V75" s="26"/>
      <c r="W75" s="26"/>
    </row>
    <row r="76" spans="1:23" ht="12.75">
      <c r="A76" s="56" t="s">
        <v>235</v>
      </c>
      <c r="B76" s="6" t="s">
        <v>59</v>
      </c>
      <c r="C76" s="7" t="s">
        <v>236</v>
      </c>
      <c r="D76" s="6" t="s">
        <v>127</v>
      </c>
      <c r="E76" s="14" t="s">
        <v>237</v>
      </c>
      <c r="F76" s="14">
        <f t="shared" si="5"/>
        <v>9</v>
      </c>
      <c r="G76" s="14">
        <f t="shared" si="6"/>
        <v>0</v>
      </c>
      <c r="H76" s="57">
        <v>299.2915328316</v>
      </c>
      <c r="I76" s="39">
        <f t="shared" si="0"/>
        <v>2693.6237954844</v>
      </c>
      <c r="J76" s="13">
        <f t="shared" si="1"/>
        <v>0</v>
      </c>
      <c r="K76" s="14">
        <f t="shared" si="2"/>
        <v>0</v>
      </c>
      <c r="L76" s="13">
        <f t="shared" si="3"/>
        <v>2693.6237954844</v>
      </c>
      <c r="M76" s="13">
        <f t="shared" si="4"/>
        <v>0</v>
      </c>
      <c r="N76" s="40">
        <f t="shared" si="7"/>
        <v>0</v>
      </c>
      <c r="P76" s="64"/>
      <c r="Q76" s="65"/>
      <c r="R76" s="78"/>
      <c r="S76" s="86"/>
      <c r="T76" s="64"/>
      <c r="U76" s="65"/>
      <c r="V76" s="26"/>
      <c r="W76" s="26"/>
    </row>
    <row r="77" spans="1:23" ht="12.75">
      <c r="A77" s="56"/>
      <c r="B77" s="6"/>
      <c r="C77" s="7"/>
      <c r="D77" s="6"/>
      <c r="E77" s="14"/>
      <c r="F77" s="14"/>
      <c r="G77" s="14"/>
      <c r="H77" s="57"/>
      <c r="I77" s="39"/>
      <c r="J77" s="13"/>
      <c r="K77" s="14"/>
      <c r="L77" s="13"/>
      <c r="M77" s="13"/>
      <c r="N77" s="40"/>
      <c r="P77" s="64"/>
      <c r="Q77" s="65"/>
      <c r="R77" s="78"/>
      <c r="S77" s="86"/>
      <c r="T77" s="64"/>
      <c r="U77" s="65"/>
      <c r="V77" s="26"/>
      <c r="W77" s="26"/>
    </row>
    <row r="78" spans="1:23" ht="12.75">
      <c r="A78" s="56"/>
      <c r="B78" s="18" t="s">
        <v>31</v>
      </c>
      <c r="C78" s="15" t="s">
        <v>99</v>
      </c>
      <c r="D78" s="6"/>
      <c r="E78" s="14"/>
      <c r="F78" s="14"/>
      <c r="G78" s="14"/>
      <c r="H78" s="57"/>
      <c r="I78" s="39"/>
      <c r="J78" s="13"/>
      <c r="K78" s="14"/>
      <c r="L78" s="13"/>
      <c r="M78" s="13"/>
      <c r="N78" s="40"/>
      <c r="P78" s="64"/>
      <c r="Q78" s="65"/>
      <c r="R78" s="78"/>
      <c r="S78" s="86"/>
      <c r="T78" s="64"/>
      <c r="U78" s="65"/>
      <c r="V78" s="26"/>
      <c r="W78" s="26"/>
    </row>
    <row r="79" spans="1:23" ht="12.75">
      <c r="A79" s="56" t="s">
        <v>33</v>
      </c>
      <c r="B79" s="6" t="s">
        <v>59</v>
      </c>
      <c r="C79" s="7" t="s">
        <v>238</v>
      </c>
      <c r="D79" s="6" t="s">
        <v>239</v>
      </c>
      <c r="E79" s="14">
        <v>2000</v>
      </c>
      <c r="F79" s="14">
        <f t="shared" si="5"/>
        <v>2000</v>
      </c>
      <c r="G79" s="14">
        <f t="shared" si="6"/>
        <v>0</v>
      </c>
      <c r="H79" s="57">
        <v>33.682326846</v>
      </c>
      <c r="I79" s="39">
        <f t="shared" si="0"/>
        <v>67364.653692</v>
      </c>
      <c r="J79" s="13">
        <f t="shared" si="1"/>
        <v>0</v>
      </c>
      <c r="K79" s="14">
        <f t="shared" si="2"/>
        <v>0</v>
      </c>
      <c r="L79" s="13">
        <f t="shared" si="3"/>
        <v>67364.653692</v>
      </c>
      <c r="M79" s="13">
        <f t="shared" si="4"/>
        <v>0</v>
      </c>
      <c r="N79" s="40">
        <f t="shared" si="7"/>
        <v>0</v>
      </c>
      <c r="P79" s="64"/>
      <c r="Q79" s="65"/>
      <c r="R79" s="78"/>
      <c r="S79" s="86"/>
      <c r="T79" s="64"/>
      <c r="U79" s="65"/>
      <c r="V79" s="26"/>
      <c r="W79" s="26"/>
    </row>
    <row r="80" spans="1:23" ht="12.75">
      <c r="A80" s="56"/>
      <c r="B80" s="6"/>
      <c r="C80" s="7"/>
      <c r="D80" s="6"/>
      <c r="E80" s="14"/>
      <c r="F80" s="14"/>
      <c r="G80" s="14"/>
      <c r="H80" s="57"/>
      <c r="I80" s="39"/>
      <c r="J80" s="13"/>
      <c r="K80" s="14"/>
      <c r="L80" s="13"/>
      <c r="M80" s="13"/>
      <c r="N80" s="40"/>
      <c r="P80" s="64"/>
      <c r="Q80" s="65"/>
      <c r="R80" s="78"/>
      <c r="S80" s="86"/>
      <c r="T80" s="64"/>
      <c r="U80" s="65"/>
      <c r="V80" s="26"/>
      <c r="W80" s="26"/>
    </row>
    <row r="81" spans="1:23" ht="12.75">
      <c r="A81" s="56"/>
      <c r="B81" s="18" t="s">
        <v>31</v>
      </c>
      <c r="C81" s="15" t="s">
        <v>107</v>
      </c>
      <c r="D81" s="6"/>
      <c r="E81" s="14"/>
      <c r="F81" s="14"/>
      <c r="G81" s="14"/>
      <c r="H81" s="57"/>
      <c r="I81" s="39"/>
      <c r="J81" s="13"/>
      <c r="K81" s="14"/>
      <c r="L81" s="13"/>
      <c r="M81" s="13"/>
      <c r="N81" s="40"/>
      <c r="P81" s="64"/>
      <c r="Q81" s="65"/>
      <c r="R81" s="78"/>
      <c r="S81" s="86"/>
      <c r="T81" s="64"/>
      <c r="U81" s="65"/>
      <c r="V81" s="26"/>
      <c r="W81" s="26"/>
    </row>
    <row r="82" spans="1:23" ht="12.75">
      <c r="A82" s="56" t="s">
        <v>33</v>
      </c>
      <c r="B82" s="6" t="s">
        <v>59</v>
      </c>
      <c r="C82" s="7" t="s">
        <v>240</v>
      </c>
      <c r="D82" s="6" t="s">
        <v>47</v>
      </c>
      <c r="E82" s="14">
        <v>1000</v>
      </c>
      <c r="F82" s="14">
        <f t="shared" si="5"/>
        <v>1000</v>
      </c>
      <c r="G82" s="14">
        <f t="shared" si="6"/>
        <v>0</v>
      </c>
      <c r="H82" s="57">
        <v>107.7834459072</v>
      </c>
      <c r="I82" s="39">
        <f t="shared" si="0"/>
        <v>107783.4459072</v>
      </c>
      <c r="J82" s="13">
        <f t="shared" si="1"/>
        <v>0</v>
      </c>
      <c r="K82" s="14">
        <f t="shared" si="2"/>
        <v>0</v>
      </c>
      <c r="L82" s="13">
        <f t="shared" si="3"/>
        <v>107783.4459072</v>
      </c>
      <c r="M82" s="13">
        <f t="shared" si="4"/>
        <v>0</v>
      </c>
      <c r="N82" s="40">
        <f t="shared" si="7"/>
        <v>0</v>
      </c>
      <c r="P82" s="64"/>
      <c r="Q82" s="65"/>
      <c r="R82" s="78"/>
      <c r="S82" s="86"/>
      <c r="T82" s="64"/>
      <c r="U82" s="65"/>
      <c r="V82" s="26"/>
      <c r="W82" s="26"/>
    </row>
    <row r="83" spans="1:23" ht="12.75">
      <c r="A83" s="56"/>
      <c r="B83" s="6"/>
      <c r="C83" s="7" t="s">
        <v>241</v>
      </c>
      <c r="D83" s="6"/>
      <c r="E83" s="14"/>
      <c r="F83" s="14"/>
      <c r="G83" s="14"/>
      <c r="H83" s="57"/>
      <c r="I83" s="39"/>
      <c r="J83" s="13"/>
      <c r="K83" s="14"/>
      <c r="L83" s="13"/>
      <c r="M83" s="13"/>
      <c r="N83" s="40"/>
      <c r="P83" s="64"/>
      <c r="Q83" s="65"/>
      <c r="R83" s="78"/>
      <c r="S83" s="86"/>
      <c r="T83" s="64"/>
      <c r="U83" s="65"/>
      <c r="V83" s="26"/>
      <c r="W83" s="26"/>
    </row>
    <row r="84" spans="1:23" ht="12.75">
      <c r="A84" s="56" t="s">
        <v>39</v>
      </c>
      <c r="B84" s="6" t="s">
        <v>59</v>
      </c>
      <c r="C84" s="7" t="s">
        <v>242</v>
      </c>
      <c r="D84" s="6" t="s">
        <v>85</v>
      </c>
      <c r="E84" s="14" t="s">
        <v>243</v>
      </c>
      <c r="F84" s="14">
        <f t="shared" si="5"/>
        <v>48</v>
      </c>
      <c r="G84" s="14">
        <f t="shared" si="6"/>
        <v>0</v>
      </c>
      <c r="H84" s="57">
        <v>943.1051516880001</v>
      </c>
      <c r="I84" s="39">
        <f t="shared" si="0"/>
        <v>45269.047281024</v>
      </c>
      <c r="J84" s="13">
        <f t="shared" si="1"/>
        <v>0</v>
      </c>
      <c r="K84" s="14">
        <f t="shared" si="2"/>
        <v>0</v>
      </c>
      <c r="L84" s="13">
        <f t="shared" si="3"/>
        <v>45269.047281024</v>
      </c>
      <c r="M84" s="13">
        <f t="shared" si="4"/>
        <v>0</v>
      </c>
      <c r="N84" s="40">
        <f t="shared" si="7"/>
        <v>0</v>
      </c>
      <c r="P84" s="64"/>
      <c r="Q84" s="65"/>
      <c r="R84" s="78"/>
      <c r="S84" s="86"/>
      <c r="T84" s="64"/>
      <c r="U84" s="65"/>
      <c r="V84" s="26"/>
      <c r="W84" s="26"/>
    </row>
    <row r="85" spans="1:23" ht="12.75">
      <c r="A85" s="56"/>
      <c r="B85" s="6"/>
      <c r="C85" s="7" t="s">
        <v>244</v>
      </c>
      <c r="D85" s="6"/>
      <c r="E85" s="14"/>
      <c r="F85" s="14"/>
      <c r="G85" s="14"/>
      <c r="H85" s="57"/>
      <c r="I85" s="39"/>
      <c r="J85" s="13"/>
      <c r="K85" s="14"/>
      <c r="L85" s="13"/>
      <c r="M85" s="13"/>
      <c r="N85" s="40"/>
      <c r="P85" s="64"/>
      <c r="Q85" s="65"/>
      <c r="R85" s="78"/>
      <c r="S85" s="86"/>
      <c r="T85" s="64"/>
      <c r="U85" s="65"/>
      <c r="V85" s="26"/>
      <c r="W85" s="26"/>
    </row>
    <row r="86" spans="1:23" ht="12.75">
      <c r="A86" s="56" t="s">
        <v>53</v>
      </c>
      <c r="B86" s="6" t="s">
        <v>59</v>
      </c>
      <c r="C86" s="7" t="s">
        <v>245</v>
      </c>
      <c r="D86" s="6" t="s">
        <v>127</v>
      </c>
      <c r="E86" s="14" t="s">
        <v>225</v>
      </c>
      <c r="F86" s="14">
        <f t="shared" si="5"/>
        <v>3</v>
      </c>
      <c r="G86" s="14">
        <f t="shared" si="6"/>
        <v>0</v>
      </c>
      <c r="H86" s="57">
        <v>4811.760977999999</v>
      </c>
      <c r="I86" s="39">
        <f t="shared" si="0"/>
        <v>14435.282933999999</v>
      </c>
      <c r="J86" s="13">
        <f t="shared" si="1"/>
        <v>0</v>
      </c>
      <c r="K86" s="14">
        <f t="shared" si="2"/>
        <v>0</v>
      </c>
      <c r="L86" s="13">
        <f t="shared" si="3"/>
        <v>14435.282933999999</v>
      </c>
      <c r="M86" s="13">
        <f t="shared" si="4"/>
        <v>0</v>
      </c>
      <c r="N86" s="40">
        <f t="shared" si="7"/>
        <v>0</v>
      </c>
      <c r="P86" s="64"/>
      <c r="Q86" s="65"/>
      <c r="R86" s="78"/>
      <c r="S86" s="86"/>
      <c r="T86" s="64"/>
      <c r="U86" s="65"/>
      <c r="V86" s="26"/>
      <c r="W86" s="26"/>
    </row>
    <row r="87" spans="1:23" ht="12.75">
      <c r="A87" s="56" t="s">
        <v>58</v>
      </c>
      <c r="B87" s="6" t="s">
        <v>59</v>
      </c>
      <c r="C87" s="7" t="s">
        <v>246</v>
      </c>
      <c r="D87" s="6" t="s">
        <v>127</v>
      </c>
      <c r="E87" s="14" t="s">
        <v>222</v>
      </c>
      <c r="F87" s="14">
        <f t="shared" si="5"/>
        <v>2</v>
      </c>
      <c r="G87" s="14">
        <f t="shared" si="6"/>
        <v>0</v>
      </c>
      <c r="H87" s="57">
        <v>4330.5848802</v>
      </c>
      <c r="I87" s="39">
        <f t="shared" si="0"/>
        <v>8661.1697604</v>
      </c>
      <c r="J87" s="13">
        <f t="shared" si="1"/>
        <v>0</v>
      </c>
      <c r="K87" s="14">
        <f t="shared" si="2"/>
        <v>0</v>
      </c>
      <c r="L87" s="13">
        <f t="shared" si="3"/>
        <v>8661.1697604</v>
      </c>
      <c r="M87" s="13">
        <f t="shared" si="4"/>
        <v>0</v>
      </c>
      <c r="N87" s="40">
        <f t="shared" si="7"/>
        <v>0</v>
      </c>
      <c r="P87" s="64"/>
      <c r="Q87" s="65"/>
      <c r="R87" s="78"/>
      <c r="S87" s="86"/>
      <c r="T87" s="64"/>
      <c r="U87" s="65"/>
      <c r="V87" s="26"/>
      <c r="W87" s="26"/>
    </row>
    <row r="88" spans="1:23" ht="12.75">
      <c r="A88" s="56" t="s">
        <v>62</v>
      </c>
      <c r="B88" s="6" t="s">
        <v>59</v>
      </c>
      <c r="C88" s="7" t="s">
        <v>247</v>
      </c>
      <c r="D88" s="6" t="s">
        <v>66</v>
      </c>
      <c r="E88" s="14" t="s">
        <v>67</v>
      </c>
      <c r="F88" s="14">
        <f t="shared" si="5"/>
        <v>1</v>
      </c>
      <c r="G88" s="14">
        <f t="shared" si="6"/>
        <v>0</v>
      </c>
      <c r="H88" s="57">
        <v>68827.429029312</v>
      </c>
      <c r="I88" s="39">
        <f t="shared" si="0"/>
        <v>68827.429029312</v>
      </c>
      <c r="J88" s="13">
        <f t="shared" si="1"/>
        <v>0</v>
      </c>
      <c r="K88" s="14">
        <f t="shared" si="2"/>
        <v>0</v>
      </c>
      <c r="L88" s="13">
        <f t="shared" si="3"/>
        <v>68827.429029312</v>
      </c>
      <c r="M88" s="13">
        <f t="shared" si="4"/>
        <v>0</v>
      </c>
      <c r="N88" s="40">
        <f t="shared" si="7"/>
        <v>0</v>
      </c>
      <c r="P88" s="64"/>
      <c r="Q88" s="65"/>
      <c r="R88" s="78"/>
      <c r="S88" s="86"/>
      <c r="T88" s="64"/>
      <c r="U88" s="65"/>
      <c r="V88" s="26"/>
      <c r="W88" s="26"/>
    </row>
    <row r="89" spans="1:23" ht="12.75">
      <c r="A89" s="56"/>
      <c r="B89" s="6"/>
      <c r="C89" s="7"/>
      <c r="D89" s="6"/>
      <c r="E89" s="14"/>
      <c r="F89" s="14"/>
      <c r="G89" s="14"/>
      <c r="H89" s="57"/>
      <c r="I89" s="39"/>
      <c r="J89" s="13"/>
      <c r="K89" s="14"/>
      <c r="L89" s="13"/>
      <c r="M89" s="13"/>
      <c r="N89" s="40"/>
      <c r="P89" s="64"/>
      <c r="Q89" s="65"/>
      <c r="R89" s="78"/>
      <c r="S89" s="86"/>
      <c r="T89" s="64"/>
      <c r="U89" s="65"/>
      <c r="V89" s="26"/>
      <c r="W89" s="26"/>
    </row>
    <row r="90" spans="1:23" s="21" customFormat="1" ht="12.75" hidden="1">
      <c r="A90" s="56"/>
      <c r="B90" s="6"/>
      <c r="C90" s="15" t="s">
        <v>28</v>
      </c>
      <c r="D90" s="6"/>
      <c r="E90" s="14"/>
      <c r="F90" s="14"/>
      <c r="G90" s="14"/>
      <c r="H90" s="57"/>
      <c r="I90" s="39"/>
      <c r="J90" s="13"/>
      <c r="K90" s="14"/>
      <c r="L90" s="13"/>
      <c r="M90" s="13"/>
      <c r="N90" s="40"/>
      <c r="O90" s="22"/>
      <c r="P90" s="68"/>
      <c r="Q90" s="65"/>
      <c r="R90" s="78"/>
      <c r="S90" s="86"/>
      <c r="T90" s="64"/>
      <c r="U90" s="65"/>
      <c r="V90" s="26"/>
      <c r="W90" s="26"/>
    </row>
    <row r="91" spans="1:23" s="21" customFormat="1" ht="12.75" hidden="1">
      <c r="A91" s="58"/>
      <c r="B91" s="18"/>
      <c r="C91" s="15"/>
      <c r="D91" s="18"/>
      <c r="E91" s="19"/>
      <c r="F91" s="19">
        <f>E91+SUM(P91:U91)</f>
        <v>0</v>
      </c>
      <c r="G91" s="19">
        <f>F91-E91</f>
        <v>0</v>
      </c>
      <c r="H91" s="59"/>
      <c r="I91" s="41">
        <f>ROUND(E91*H91,2)</f>
        <v>0</v>
      </c>
      <c r="J91" s="20">
        <f>ROUND(IF(G91&lt;0,G91*H91,0),2)</f>
        <v>0</v>
      </c>
      <c r="K91" s="19">
        <f>ROUND(IF(G91&lt;=0,0,G91*H91),2)</f>
        <v>0</v>
      </c>
      <c r="L91" s="20">
        <f>I91+J91+K91</f>
        <v>0</v>
      </c>
      <c r="M91" s="20">
        <f>L91-I91</f>
        <v>0</v>
      </c>
      <c r="N91" s="42" t="e">
        <f>M91/L91</f>
        <v>#DIV/0!</v>
      </c>
      <c r="P91" s="68"/>
      <c r="Q91" s="69"/>
      <c r="R91" s="80"/>
      <c r="S91" s="88"/>
      <c r="T91" s="68"/>
      <c r="U91" s="69"/>
      <c r="V91" s="26"/>
      <c r="W91" s="26"/>
    </row>
    <row r="92" spans="1:23" s="21" customFormat="1" ht="12.75" hidden="1">
      <c r="A92" s="58"/>
      <c r="B92" s="15"/>
      <c r="C92" s="15"/>
      <c r="D92" s="18"/>
      <c r="E92" s="19"/>
      <c r="F92" s="19"/>
      <c r="G92" s="19"/>
      <c r="H92" s="59"/>
      <c r="I92" s="41"/>
      <c r="J92" s="20"/>
      <c r="K92" s="19"/>
      <c r="L92" s="20"/>
      <c r="M92" s="20"/>
      <c r="N92" s="42"/>
      <c r="P92" s="68"/>
      <c r="Q92" s="69"/>
      <c r="R92" s="80"/>
      <c r="S92" s="88"/>
      <c r="T92" s="68"/>
      <c r="U92" s="69"/>
      <c r="V92" s="26"/>
      <c r="W92" s="26"/>
    </row>
    <row r="93" spans="1:23" s="22" customFormat="1" ht="12.75" hidden="1">
      <c r="A93" s="56"/>
      <c r="B93" s="6"/>
      <c r="C93" s="7"/>
      <c r="D93" s="6"/>
      <c r="E93" s="14"/>
      <c r="F93" s="14"/>
      <c r="G93" s="14"/>
      <c r="H93" s="57"/>
      <c r="I93" s="39"/>
      <c r="J93" s="13"/>
      <c r="K93" s="14"/>
      <c r="L93" s="13"/>
      <c r="M93" s="13"/>
      <c r="N93" s="40"/>
      <c r="P93" s="66"/>
      <c r="Q93" s="67"/>
      <c r="R93" s="79"/>
      <c r="S93" s="87"/>
      <c r="T93" s="66"/>
      <c r="U93" s="67"/>
      <c r="V93" s="26"/>
      <c r="W93" s="26"/>
    </row>
    <row r="94" spans="1:21" ht="13.5" thickBot="1">
      <c r="A94" s="56"/>
      <c r="B94" s="6"/>
      <c r="C94" s="7"/>
      <c r="D94" s="6"/>
      <c r="E94" s="6"/>
      <c r="F94" s="6"/>
      <c r="G94" s="6"/>
      <c r="H94" s="44"/>
      <c r="I94" s="43"/>
      <c r="J94" s="6"/>
      <c r="K94" s="6"/>
      <c r="L94" s="6"/>
      <c r="M94" s="6"/>
      <c r="N94" s="44"/>
      <c r="P94" s="70"/>
      <c r="Q94" s="71"/>
      <c r="R94" s="81"/>
      <c r="S94" s="89"/>
      <c r="T94" s="70"/>
      <c r="U94" s="71"/>
    </row>
    <row r="95" spans="1:22" ht="13.5" thickBot="1">
      <c r="A95" s="60"/>
      <c r="B95" s="61"/>
      <c r="C95" s="62" t="s">
        <v>17</v>
      </c>
      <c r="D95" s="61"/>
      <c r="E95" s="61"/>
      <c r="F95" s="61"/>
      <c r="G95" s="61"/>
      <c r="H95" s="63"/>
      <c r="I95" s="45">
        <f>SUBTOTAL(9,I9:I93)</f>
        <v>1392043.0764643275</v>
      </c>
      <c r="J95" s="46">
        <f>SUM(J9:J94)</f>
        <v>-128745.06460849076</v>
      </c>
      <c r="K95" s="46">
        <f>SUM(K9:K94)</f>
        <v>46278.795322257305</v>
      </c>
      <c r="L95" s="47">
        <f>SUM(L9:L94)</f>
        <v>1309576.8071780938</v>
      </c>
      <c r="M95" s="47">
        <f>SUM(M9:M94)</f>
        <v>-82466.26928623342</v>
      </c>
      <c r="N95" s="48">
        <f>M95/I95</f>
        <v>-0.05924117628291419</v>
      </c>
      <c r="V95" s="27"/>
    </row>
    <row r="96" spans="9:13" ht="4.5" customHeight="1">
      <c r="I96" s="1"/>
      <c r="M96" s="21"/>
    </row>
    <row r="98" ht="12.75">
      <c r="C98" s="24"/>
    </row>
    <row r="99" ht="12.75">
      <c r="C99" s="24"/>
    </row>
    <row r="100" ht="12.75">
      <c r="C100" s="25"/>
    </row>
    <row r="102" ht="12.75">
      <c r="C102" s="24"/>
    </row>
  </sheetData>
  <sheetProtection/>
  <mergeCells count="19">
    <mergeCell ref="P8:Q8"/>
    <mergeCell ref="R8:S8"/>
    <mergeCell ref="T8:U8"/>
    <mergeCell ref="J5:J7"/>
    <mergeCell ref="K5:K7"/>
    <mergeCell ref="L5:L7"/>
    <mergeCell ref="M5:M7"/>
    <mergeCell ref="N5:N7"/>
    <mergeCell ref="P5:U5"/>
    <mergeCell ref="A1:N1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9448818897637796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SheetLayoutView="100" zoomScalePageLayoutView="0" workbookViewId="0" topLeftCell="A1">
      <pane xSplit="7" ySplit="7" topLeftCell="I62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79" sqref="C79"/>
    </sheetView>
  </sheetViews>
  <sheetFormatPr defaultColWidth="9.00390625" defaultRowHeight="12.75" outlineLevelCol="1"/>
  <cols>
    <col min="1" max="1" width="4.375" style="0" customWidth="1"/>
    <col min="2" max="2" width="12.875" style="0" customWidth="1"/>
    <col min="3" max="3" width="55.625" style="0" customWidth="1"/>
    <col min="4" max="4" width="5.375" style="0" customWidth="1"/>
    <col min="5" max="6" width="10.375" style="0" customWidth="1"/>
    <col min="7" max="7" width="12.125" style="0" bestFit="1" customWidth="1"/>
    <col min="8" max="8" width="13.125" style="0" customWidth="1"/>
    <col min="9" max="9" width="12.00390625" style="0" customWidth="1" outlineLevel="1"/>
    <col min="10" max="10" width="11.625" style="0" customWidth="1" outlineLevel="1"/>
    <col min="11" max="11" width="12.125" style="0" customWidth="1" outlineLevel="1"/>
    <col min="12" max="12" width="12.00390625" style="0" customWidth="1" outlineLevel="1"/>
    <col min="13" max="13" width="10.375" style="0" customWidth="1" outlineLevel="1"/>
    <col min="14" max="14" width="10.625" style="0" customWidth="1" outlineLevel="1"/>
    <col min="15" max="15" width="3.25390625" style="0" customWidth="1"/>
    <col min="16" max="16" width="11.25390625" style="0" customWidth="1" outlineLevel="1"/>
    <col min="17" max="21" width="12.75390625" style="0" customWidth="1" outlineLevel="1"/>
    <col min="22" max="22" width="5.00390625" style="0" customWidth="1"/>
    <col min="23" max="23" width="11.75390625" style="0" bestFit="1" customWidth="1"/>
  </cols>
  <sheetData>
    <row r="1" spans="1:14" ht="13.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2.75" customHeight="1" thickBot="1">
      <c r="A2" s="49" t="s">
        <v>18</v>
      </c>
      <c r="B2" s="50"/>
      <c r="C2" s="50"/>
      <c r="D2" s="50"/>
      <c r="E2" s="50"/>
      <c r="F2" s="50"/>
      <c r="G2" s="50"/>
      <c r="H2" s="51"/>
      <c r="I2" s="28"/>
      <c r="J2" s="29"/>
      <c r="K2" s="29"/>
      <c r="L2" s="29"/>
      <c r="M2" s="29"/>
      <c r="N2" s="30"/>
    </row>
    <row r="3" spans="1:14" ht="13.5" thickBot="1">
      <c r="A3" s="52" t="s">
        <v>19</v>
      </c>
      <c r="B3" s="8"/>
      <c r="C3" s="8"/>
      <c r="D3" s="8"/>
      <c r="E3" s="8"/>
      <c r="F3" s="8"/>
      <c r="G3" s="8"/>
      <c r="H3" s="53"/>
      <c r="I3" s="31"/>
      <c r="J3" s="12" t="s">
        <v>16</v>
      </c>
      <c r="K3" s="11"/>
      <c r="L3" s="11"/>
      <c r="M3" s="72"/>
      <c r="N3" s="32"/>
    </row>
    <row r="4" spans="1:14" ht="13.5" thickBot="1">
      <c r="A4" s="54" t="s">
        <v>20</v>
      </c>
      <c r="B4" s="9"/>
      <c r="C4" s="9"/>
      <c r="D4" s="9"/>
      <c r="E4" s="9"/>
      <c r="F4" s="9"/>
      <c r="G4" s="9"/>
      <c r="H4" s="55"/>
      <c r="I4" s="33"/>
      <c r="J4" s="10"/>
      <c r="K4" s="2" t="s">
        <v>1</v>
      </c>
      <c r="L4" s="73"/>
      <c r="M4" s="10"/>
      <c r="N4" s="34"/>
    </row>
    <row r="5" spans="1:21" ht="12.75" customHeight="1" thickBot="1">
      <c r="A5" s="105" t="s">
        <v>2</v>
      </c>
      <c r="B5" s="108" t="s">
        <v>3</v>
      </c>
      <c r="C5" s="111" t="s">
        <v>4</v>
      </c>
      <c r="D5" s="114" t="s">
        <v>5</v>
      </c>
      <c r="E5" s="114" t="s">
        <v>6</v>
      </c>
      <c r="F5" s="114" t="s">
        <v>7</v>
      </c>
      <c r="G5" s="114" t="s">
        <v>8</v>
      </c>
      <c r="H5" s="117" t="s">
        <v>9</v>
      </c>
      <c r="I5" s="105" t="s">
        <v>10</v>
      </c>
      <c r="J5" s="114" t="s">
        <v>11</v>
      </c>
      <c r="K5" s="114" t="s">
        <v>12</v>
      </c>
      <c r="L5" s="115" t="s">
        <v>13</v>
      </c>
      <c r="M5" s="114" t="s">
        <v>14</v>
      </c>
      <c r="N5" s="117" t="s">
        <v>15</v>
      </c>
      <c r="P5" s="123"/>
      <c r="Q5" s="124"/>
      <c r="R5" s="124"/>
      <c r="S5" s="124"/>
      <c r="T5" s="124"/>
      <c r="U5" s="124"/>
    </row>
    <row r="6" spans="1:21" ht="12.75">
      <c r="A6" s="106"/>
      <c r="B6" s="109"/>
      <c r="C6" s="112"/>
      <c r="D6" s="115"/>
      <c r="E6" s="115"/>
      <c r="F6" s="115"/>
      <c r="G6" s="115"/>
      <c r="H6" s="118"/>
      <c r="I6" s="106"/>
      <c r="J6" s="115"/>
      <c r="K6" s="115"/>
      <c r="L6" s="115"/>
      <c r="M6" s="115"/>
      <c r="N6" s="118"/>
      <c r="P6" s="75"/>
      <c r="Q6" s="82"/>
      <c r="R6" s="76"/>
      <c r="S6" s="84"/>
      <c r="T6" s="75"/>
      <c r="U6" s="82"/>
    </row>
    <row r="7" spans="1:21" ht="12.75">
      <c r="A7" s="107"/>
      <c r="B7" s="110"/>
      <c r="C7" s="113"/>
      <c r="D7" s="116"/>
      <c r="E7" s="116"/>
      <c r="F7" s="116"/>
      <c r="G7" s="116"/>
      <c r="H7" s="119"/>
      <c r="I7" s="107"/>
      <c r="J7" s="116"/>
      <c r="K7" s="116"/>
      <c r="L7" s="116"/>
      <c r="M7" s="116"/>
      <c r="N7" s="119"/>
      <c r="P7" s="74"/>
      <c r="Q7" s="83"/>
      <c r="R7" s="77"/>
      <c r="S7" s="85"/>
      <c r="T7" s="74"/>
      <c r="U7" s="83"/>
    </row>
    <row r="8" spans="1:21" ht="12.75">
      <c r="A8" s="35">
        <v>1</v>
      </c>
      <c r="B8" s="4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6">
        <v>8</v>
      </c>
      <c r="I8" s="35">
        <v>9</v>
      </c>
      <c r="J8" s="3">
        <v>10</v>
      </c>
      <c r="K8" s="3">
        <v>11</v>
      </c>
      <c r="L8" s="3">
        <v>12</v>
      </c>
      <c r="M8" s="3">
        <v>13</v>
      </c>
      <c r="N8" s="36">
        <v>14</v>
      </c>
      <c r="P8" s="120"/>
      <c r="Q8" s="121"/>
      <c r="R8" s="122"/>
      <c r="S8" s="122"/>
      <c r="T8" s="120"/>
      <c r="U8" s="121"/>
    </row>
    <row r="9" spans="1:23" ht="12.75">
      <c r="A9" s="56"/>
      <c r="B9" s="6"/>
      <c r="C9" s="7"/>
      <c r="D9" s="6"/>
      <c r="E9" s="14"/>
      <c r="F9" s="14"/>
      <c r="G9" s="14"/>
      <c r="H9" s="57"/>
      <c r="I9" s="39"/>
      <c r="J9" s="13"/>
      <c r="K9" s="14"/>
      <c r="L9" s="13"/>
      <c r="M9" s="13"/>
      <c r="N9" s="40"/>
      <c r="P9" s="64"/>
      <c r="Q9" s="65"/>
      <c r="R9" s="78"/>
      <c r="S9" s="86"/>
      <c r="T9" s="64"/>
      <c r="U9" s="65"/>
      <c r="V9" s="26"/>
      <c r="W9" s="26"/>
    </row>
    <row r="10" spans="1:23" ht="12.75">
      <c r="A10" s="56"/>
      <c r="B10" s="90" t="s">
        <v>29</v>
      </c>
      <c r="C10" s="91" t="s">
        <v>248</v>
      </c>
      <c r="D10" s="6"/>
      <c r="E10" s="14"/>
      <c r="F10" s="14"/>
      <c r="G10" s="14"/>
      <c r="H10" s="57"/>
      <c r="I10" s="39"/>
      <c r="J10" s="13"/>
      <c r="K10" s="14"/>
      <c r="L10" s="13"/>
      <c r="M10" s="13"/>
      <c r="N10" s="40"/>
      <c r="P10" s="64"/>
      <c r="Q10" s="65"/>
      <c r="R10" s="78"/>
      <c r="S10" s="86"/>
      <c r="T10" s="64"/>
      <c r="U10" s="65"/>
      <c r="V10" s="26"/>
      <c r="W10" s="26"/>
    </row>
    <row r="11" spans="1:23" ht="12.75">
      <c r="A11" s="56"/>
      <c r="B11" s="18" t="s">
        <v>31</v>
      </c>
      <c r="C11" s="15" t="s">
        <v>32</v>
      </c>
      <c r="D11" s="6"/>
      <c r="E11" s="14"/>
      <c r="F11" s="14"/>
      <c r="G11" s="14"/>
      <c r="H11" s="57"/>
      <c r="I11" s="39"/>
      <c r="J11" s="13"/>
      <c r="K11" s="14"/>
      <c r="L11" s="13"/>
      <c r="M11" s="13"/>
      <c r="N11" s="40"/>
      <c r="P11" s="64"/>
      <c r="Q11" s="65"/>
      <c r="R11" s="78"/>
      <c r="S11" s="86"/>
      <c r="T11" s="64"/>
      <c r="U11" s="65"/>
      <c r="V11" s="26"/>
      <c r="W11" s="26"/>
    </row>
    <row r="12" spans="1:23" ht="12.75">
      <c r="A12" s="56" t="s">
        <v>33</v>
      </c>
      <c r="B12" s="6" t="s">
        <v>249</v>
      </c>
      <c r="C12" s="7" t="s">
        <v>250</v>
      </c>
      <c r="D12" s="6" t="s">
        <v>36</v>
      </c>
      <c r="E12" s="14" t="s">
        <v>251</v>
      </c>
      <c r="F12" s="14">
        <f aca="true" t="shared" si="0" ref="F12:F52">E12+SUM(P12:U12)</f>
        <v>193.08</v>
      </c>
      <c r="G12" s="14">
        <f aca="true" t="shared" si="1" ref="G12:G52">F12-E12</f>
        <v>0</v>
      </c>
      <c r="H12" s="57">
        <v>381.09146945760006</v>
      </c>
      <c r="I12" s="39">
        <f aca="true" t="shared" si="2" ref="I12:I45">E12*H12</f>
        <v>73581.14092287343</v>
      </c>
      <c r="J12" s="13">
        <f aca="true" t="shared" si="3" ref="J12:J45">IF(G12&lt;0,G12*H12,0)</f>
        <v>0</v>
      </c>
      <c r="K12" s="14">
        <f aca="true" t="shared" si="4" ref="K12:K45">IF(G12&lt;=0,0,G12*H12)</f>
        <v>0</v>
      </c>
      <c r="L12" s="13">
        <f aca="true" t="shared" si="5" ref="L12:L45">I12+J12+K12</f>
        <v>73581.14092287343</v>
      </c>
      <c r="M12" s="13">
        <f aca="true" t="shared" si="6" ref="M12:M45">L12-I12</f>
        <v>0</v>
      </c>
      <c r="N12" s="40">
        <f aca="true" t="shared" si="7" ref="N12:N52">M12/I12</f>
        <v>0</v>
      </c>
      <c r="P12" s="64"/>
      <c r="Q12" s="65"/>
      <c r="R12" s="78"/>
      <c r="S12" s="86"/>
      <c r="T12" s="64"/>
      <c r="U12" s="65"/>
      <c r="V12" s="26"/>
      <c r="W12" s="26"/>
    </row>
    <row r="13" spans="1:23" ht="12.75">
      <c r="A13" s="56"/>
      <c r="B13" s="6"/>
      <c r="C13" s="7" t="s">
        <v>252</v>
      </c>
      <c r="D13" s="6" t="s">
        <v>548</v>
      </c>
      <c r="E13" s="14"/>
      <c r="F13" s="14"/>
      <c r="G13" s="14"/>
      <c r="H13" s="57"/>
      <c r="I13" s="39"/>
      <c r="J13" s="13"/>
      <c r="K13" s="14"/>
      <c r="L13" s="13"/>
      <c r="M13" s="13"/>
      <c r="N13" s="40"/>
      <c r="P13" s="64"/>
      <c r="Q13" s="65"/>
      <c r="R13" s="78"/>
      <c r="S13" s="86"/>
      <c r="T13" s="64"/>
      <c r="U13" s="65"/>
      <c r="V13" s="26"/>
      <c r="W13" s="26"/>
    </row>
    <row r="14" spans="1:23" ht="12.75">
      <c r="A14" s="56" t="s">
        <v>39</v>
      </c>
      <c r="B14" s="6" t="s">
        <v>253</v>
      </c>
      <c r="C14" s="7" t="s">
        <v>254</v>
      </c>
      <c r="D14" s="6" t="s">
        <v>36</v>
      </c>
      <c r="E14" s="14" t="s">
        <v>251</v>
      </c>
      <c r="F14" s="14">
        <f t="shared" si="0"/>
        <v>193.08</v>
      </c>
      <c r="G14" s="14">
        <f t="shared" si="1"/>
        <v>0</v>
      </c>
      <c r="H14" s="57">
        <v>22.903982255280003</v>
      </c>
      <c r="I14" s="39">
        <f t="shared" si="2"/>
        <v>4422.300893849463</v>
      </c>
      <c r="J14" s="13">
        <f t="shared" si="3"/>
        <v>0</v>
      </c>
      <c r="K14" s="14">
        <f t="shared" si="4"/>
        <v>0</v>
      </c>
      <c r="L14" s="13">
        <f t="shared" si="5"/>
        <v>4422.300893849463</v>
      </c>
      <c r="M14" s="13">
        <f t="shared" si="6"/>
        <v>0</v>
      </c>
      <c r="N14" s="40">
        <f t="shared" si="7"/>
        <v>0</v>
      </c>
      <c r="P14" s="64"/>
      <c r="Q14" s="65"/>
      <c r="R14" s="78"/>
      <c r="S14" s="86"/>
      <c r="T14" s="64"/>
      <c r="U14" s="65"/>
      <c r="V14" s="26"/>
      <c r="W14" s="26"/>
    </row>
    <row r="15" spans="1:23" ht="12.75">
      <c r="A15" s="56" t="s">
        <v>53</v>
      </c>
      <c r="B15" s="6" t="s">
        <v>255</v>
      </c>
      <c r="C15" s="7" t="s">
        <v>256</v>
      </c>
      <c r="D15" s="6" t="s">
        <v>85</v>
      </c>
      <c r="E15" s="14" t="s">
        <v>257</v>
      </c>
      <c r="F15" s="14">
        <f t="shared" si="0"/>
        <v>562</v>
      </c>
      <c r="G15" s="14">
        <f t="shared" si="1"/>
        <v>0</v>
      </c>
      <c r="H15" s="57">
        <v>26.9458614768</v>
      </c>
      <c r="I15" s="39">
        <f t="shared" si="2"/>
        <v>15143.574149961602</v>
      </c>
      <c r="J15" s="13">
        <f t="shared" si="3"/>
        <v>0</v>
      </c>
      <c r="K15" s="14">
        <f t="shared" si="4"/>
        <v>0</v>
      </c>
      <c r="L15" s="13">
        <f t="shared" si="5"/>
        <v>15143.574149961602</v>
      </c>
      <c r="M15" s="13">
        <f t="shared" si="6"/>
        <v>0</v>
      </c>
      <c r="N15" s="40">
        <f t="shared" si="7"/>
        <v>0</v>
      </c>
      <c r="P15" s="64"/>
      <c r="Q15" s="65"/>
      <c r="R15" s="78"/>
      <c r="S15" s="86"/>
      <c r="T15" s="64"/>
      <c r="U15" s="65"/>
      <c r="V15" s="26"/>
      <c r="W15" s="26"/>
    </row>
    <row r="16" spans="1:23" ht="12.75">
      <c r="A16" s="56"/>
      <c r="B16" s="6"/>
      <c r="C16" s="7" t="s">
        <v>258</v>
      </c>
      <c r="D16" s="6" t="s">
        <v>548</v>
      </c>
      <c r="E16" s="14"/>
      <c r="F16" s="14"/>
      <c r="G16" s="14"/>
      <c r="H16" s="57"/>
      <c r="I16" s="39"/>
      <c r="J16" s="13"/>
      <c r="K16" s="14"/>
      <c r="L16" s="13"/>
      <c r="M16" s="13"/>
      <c r="N16" s="40"/>
      <c r="P16" s="64"/>
      <c r="Q16" s="65"/>
      <c r="R16" s="78"/>
      <c r="S16" s="86"/>
      <c r="T16" s="64"/>
      <c r="U16" s="65"/>
      <c r="V16" s="26"/>
      <c r="W16" s="26"/>
    </row>
    <row r="17" spans="1:23" ht="12.75">
      <c r="A17" s="56" t="s">
        <v>58</v>
      </c>
      <c r="B17" s="6" t="s">
        <v>259</v>
      </c>
      <c r="C17" s="7" t="s">
        <v>260</v>
      </c>
      <c r="D17" s="6" t="s">
        <v>85</v>
      </c>
      <c r="E17" s="14" t="s">
        <v>257</v>
      </c>
      <c r="F17" s="14">
        <f t="shared" si="0"/>
        <v>562</v>
      </c>
      <c r="G17" s="14">
        <f t="shared" si="1"/>
        <v>0</v>
      </c>
      <c r="H17" s="57">
        <v>17.99598605772</v>
      </c>
      <c r="I17" s="39">
        <f t="shared" si="2"/>
        <v>10113.74416443864</v>
      </c>
      <c r="J17" s="13">
        <f t="shared" si="3"/>
        <v>0</v>
      </c>
      <c r="K17" s="14">
        <f t="shared" si="4"/>
        <v>0</v>
      </c>
      <c r="L17" s="13">
        <f t="shared" si="5"/>
        <v>10113.74416443864</v>
      </c>
      <c r="M17" s="13">
        <f t="shared" si="6"/>
        <v>0</v>
      </c>
      <c r="N17" s="40">
        <f t="shared" si="7"/>
        <v>0</v>
      </c>
      <c r="P17" s="64"/>
      <c r="Q17" s="65"/>
      <c r="R17" s="78"/>
      <c r="S17" s="86"/>
      <c r="T17" s="64"/>
      <c r="U17" s="65"/>
      <c r="V17" s="26"/>
      <c r="W17" s="26"/>
    </row>
    <row r="18" spans="1:23" ht="12.75">
      <c r="A18" s="56" t="s">
        <v>62</v>
      </c>
      <c r="B18" s="6" t="s">
        <v>261</v>
      </c>
      <c r="C18" s="7" t="s">
        <v>262</v>
      </c>
      <c r="D18" s="6" t="s">
        <v>36</v>
      </c>
      <c r="E18" s="14" t="s">
        <v>263</v>
      </c>
      <c r="F18" s="14">
        <f t="shared" si="0"/>
        <v>52.65</v>
      </c>
      <c r="G18" s="14">
        <f t="shared" si="1"/>
        <v>0</v>
      </c>
      <c r="H18" s="57">
        <v>56.105133003480006</v>
      </c>
      <c r="I18" s="39">
        <f t="shared" si="2"/>
        <v>2953.9352526332223</v>
      </c>
      <c r="J18" s="13">
        <f t="shared" si="3"/>
        <v>0</v>
      </c>
      <c r="K18" s="14">
        <f t="shared" si="4"/>
        <v>0</v>
      </c>
      <c r="L18" s="13">
        <f t="shared" si="5"/>
        <v>2953.9352526332223</v>
      </c>
      <c r="M18" s="13">
        <f t="shared" si="6"/>
        <v>0</v>
      </c>
      <c r="N18" s="40">
        <f t="shared" si="7"/>
        <v>0</v>
      </c>
      <c r="P18" s="64"/>
      <c r="Q18" s="65"/>
      <c r="R18" s="78"/>
      <c r="S18" s="86"/>
      <c r="T18" s="64"/>
      <c r="U18" s="65"/>
      <c r="V18" s="26"/>
      <c r="W18" s="26"/>
    </row>
    <row r="19" spans="1:23" ht="12.75">
      <c r="A19" s="56"/>
      <c r="B19" s="6"/>
      <c r="C19" s="7" t="s">
        <v>104</v>
      </c>
      <c r="D19" s="6"/>
      <c r="E19" s="14"/>
      <c r="F19" s="14"/>
      <c r="G19" s="14"/>
      <c r="H19" s="57"/>
      <c r="I19" s="39"/>
      <c r="J19" s="13"/>
      <c r="K19" s="14"/>
      <c r="L19" s="13"/>
      <c r="M19" s="13"/>
      <c r="N19" s="40"/>
      <c r="P19" s="64"/>
      <c r="Q19" s="65"/>
      <c r="R19" s="78"/>
      <c r="S19" s="86"/>
      <c r="T19" s="64"/>
      <c r="U19" s="65"/>
      <c r="V19" s="26"/>
      <c r="W19" s="26"/>
    </row>
    <row r="20" spans="1:23" ht="12.75">
      <c r="A20" s="56" t="s">
        <v>64</v>
      </c>
      <c r="B20" s="6" t="s">
        <v>264</v>
      </c>
      <c r="C20" s="7" t="s">
        <v>265</v>
      </c>
      <c r="D20" s="6" t="s">
        <v>36</v>
      </c>
      <c r="E20" s="14" t="s">
        <v>266</v>
      </c>
      <c r="F20" s="14">
        <f t="shared" si="0"/>
        <v>21.45</v>
      </c>
      <c r="G20" s="14">
        <f t="shared" si="1"/>
        <v>0</v>
      </c>
      <c r="H20" s="57">
        <v>152.0516469048</v>
      </c>
      <c r="I20" s="39">
        <f t="shared" si="2"/>
        <v>3261.50782610796</v>
      </c>
      <c r="J20" s="13">
        <f t="shared" si="3"/>
        <v>0</v>
      </c>
      <c r="K20" s="14">
        <f t="shared" si="4"/>
        <v>0</v>
      </c>
      <c r="L20" s="13">
        <f t="shared" si="5"/>
        <v>3261.50782610796</v>
      </c>
      <c r="M20" s="13">
        <f t="shared" si="6"/>
        <v>0</v>
      </c>
      <c r="N20" s="40">
        <f t="shared" si="7"/>
        <v>0</v>
      </c>
      <c r="P20" s="64"/>
      <c r="Q20" s="65"/>
      <c r="R20" s="78"/>
      <c r="S20" s="86"/>
      <c r="T20" s="64"/>
      <c r="U20" s="65"/>
      <c r="V20" s="26"/>
      <c r="W20" s="26"/>
    </row>
    <row r="21" spans="1:23" ht="12.75">
      <c r="A21" s="56"/>
      <c r="B21" s="6"/>
      <c r="C21" s="7" t="s">
        <v>104</v>
      </c>
      <c r="D21" s="6"/>
      <c r="E21" s="14"/>
      <c r="F21" s="14"/>
      <c r="G21" s="14"/>
      <c r="H21" s="57"/>
      <c r="I21" s="39"/>
      <c r="J21" s="13"/>
      <c r="K21" s="14"/>
      <c r="L21" s="13"/>
      <c r="M21" s="13"/>
      <c r="N21" s="40"/>
      <c r="P21" s="64"/>
      <c r="Q21" s="65"/>
      <c r="R21" s="78"/>
      <c r="S21" s="86"/>
      <c r="T21" s="64"/>
      <c r="U21" s="65"/>
      <c r="V21" s="26"/>
      <c r="W21" s="26"/>
    </row>
    <row r="22" spans="1:23" ht="12.75">
      <c r="A22" s="56" t="s">
        <v>69</v>
      </c>
      <c r="B22" s="6" t="s">
        <v>267</v>
      </c>
      <c r="C22" s="7" t="s">
        <v>268</v>
      </c>
      <c r="D22" s="6" t="s">
        <v>36</v>
      </c>
      <c r="E22" s="14" t="s">
        <v>269</v>
      </c>
      <c r="F22" s="14">
        <f t="shared" si="0"/>
        <v>14.4</v>
      </c>
      <c r="G22" s="14">
        <f t="shared" si="1"/>
        <v>0</v>
      </c>
      <c r="H22" s="57">
        <v>718.8770901132001</v>
      </c>
      <c r="I22" s="39">
        <f t="shared" si="2"/>
        <v>10351.830097630082</v>
      </c>
      <c r="J22" s="13">
        <f t="shared" si="3"/>
        <v>0</v>
      </c>
      <c r="K22" s="14">
        <f t="shared" si="4"/>
        <v>0</v>
      </c>
      <c r="L22" s="13">
        <f t="shared" si="5"/>
        <v>10351.830097630082</v>
      </c>
      <c r="M22" s="13">
        <f t="shared" si="6"/>
        <v>0</v>
      </c>
      <c r="N22" s="40">
        <f t="shared" si="7"/>
        <v>0</v>
      </c>
      <c r="P22" s="64"/>
      <c r="Q22" s="65"/>
      <c r="R22" s="78"/>
      <c r="S22" s="86"/>
      <c r="T22" s="64"/>
      <c r="U22" s="65"/>
      <c r="V22" s="26"/>
      <c r="W22" s="26"/>
    </row>
    <row r="23" spans="1:23" ht="12.75">
      <c r="A23" s="56"/>
      <c r="B23" s="6"/>
      <c r="C23" s="7" t="s">
        <v>270</v>
      </c>
      <c r="D23" s="6" t="s">
        <v>548</v>
      </c>
      <c r="E23" s="14"/>
      <c r="F23" s="14"/>
      <c r="G23" s="14"/>
      <c r="H23" s="57"/>
      <c r="I23" s="39"/>
      <c r="J23" s="13"/>
      <c r="K23" s="14"/>
      <c r="L23" s="13"/>
      <c r="M23" s="13"/>
      <c r="N23" s="40"/>
      <c r="P23" s="64"/>
      <c r="Q23" s="65"/>
      <c r="R23" s="78"/>
      <c r="S23" s="86"/>
      <c r="T23" s="64"/>
      <c r="U23" s="65"/>
      <c r="V23" s="26"/>
      <c r="W23" s="26"/>
    </row>
    <row r="24" spans="1:23" ht="12.75">
      <c r="A24" s="56" t="s">
        <v>72</v>
      </c>
      <c r="B24" s="6" t="s">
        <v>271</v>
      </c>
      <c r="C24" s="7" t="s">
        <v>272</v>
      </c>
      <c r="D24" s="6" t="s">
        <v>36</v>
      </c>
      <c r="E24" s="14" t="s">
        <v>269</v>
      </c>
      <c r="F24" s="14">
        <f t="shared" si="0"/>
        <v>14.4</v>
      </c>
      <c r="G24" s="14">
        <f t="shared" si="1"/>
        <v>0</v>
      </c>
      <c r="H24" s="57">
        <v>45.2305531932</v>
      </c>
      <c r="I24" s="39">
        <f t="shared" si="2"/>
        <v>651.31996598208</v>
      </c>
      <c r="J24" s="13">
        <f t="shared" si="3"/>
        <v>0</v>
      </c>
      <c r="K24" s="14">
        <f t="shared" si="4"/>
        <v>0</v>
      </c>
      <c r="L24" s="13">
        <f t="shared" si="5"/>
        <v>651.31996598208</v>
      </c>
      <c r="M24" s="13">
        <f t="shared" si="6"/>
        <v>0</v>
      </c>
      <c r="N24" s="40">
        <f t="shared" si="7"/>
        <v>0</v>
      </c>
      <c r="P24" s="64"/>
      <c r="Q24" s="65"/>
      <c r="R24" s="78"/>
      <c r="S24" s="86"/>
      <c r="T24" s="64"/>
      <c r="U24" s="65"/>
      <c r="V24" s="26"/>
      <c r="W24" s="26"/>
    </row>
    <row r="25" spans="1:23" ht="12.75">
      <c r="A25" s="56"/>
      <c r="B25" s="6"/>
      <c r="C25" s="7"/>
      <c r="D25" s="6"/>
      <c r="E25" s="14"/>
      <c r="F25" s="14"/>
      <c r="G25" s="14"/>
      <c r="H25" s="57"/>
      <c r="I25" s="39"/>
      <c r="J25" s="13"/>
      <c r="K25" s="14"/>
      <c r="L25" s="13"/>
      <c r="M25" s="13"/>
      <c r="N25" s="40"/>
      <c r="P25" s="64"/>
      <c r="Q25" s="65"/>
      <c r="R25" s="78"/>
      <c r="S25" s="86"/>
      <c r="T25" s="64"/>
      <c r="U25" s="65"/>
      <c r="V25" s="26"/>
      <c r="W25" s="26"/>
    </row>
    <row r="26" spans="1:23" ht="12.75">
      <c r="A26" s="56"/>
      <c r="B26" s="18" t="s">
        <v>31</v>
      </c>
      <c r="C26" s="15" t="s">
        <v>273</v>
      </c>
      <c r="D26" s="6"/>
      <c r="E26" s="14"/>
      <c r="F26" s="14"/>
      <c r="G26" s="14"/>
      <c r="H26" s="57"/>
      <c r="I26" s="39"/>
      <c r="J26" s="13"/>
      <c r="K26" s="14"/>
      <c r="L26" s="13"/>
      <c r="M26" s="13"/>
      <c r="N26" s="40"/>
      <c r="P26" s="64"/>
      <c r="Q26" s="65"/>
      <c r="R26" s="78"/>
      <c r="S26" s="86"/>
      <c r="T26" s="64"/>
      <c r="U26" s="65"/>
      <c r="V26" s="26"/>
      <c r="W26" s="26"/>
    </row>
    <row r="27" spans="1:23" ht="12.75">
      <c r="A27" s="56" t="s">
        <v>33</v>
      </c>
      <c r="B27" s="6" t="s">
        <v>274</v>
      </c>
      <c r="C27" s="7" t="s">
        <v>275</v>
      </c>
      <c r="D27" s="6" t="s">
        <v>47</v>
      </c>
      <c r="E27" s="14" t="s">
        <v>276</v>
      </c>
      <c r="F27" s="14">
        <f t="shared" si="0"/>
        <v>16</v>
      </c>
      <c r="G27" s="14">
        <f t="shared" si="1"/>
        <v>0</v>
      </c>
      <c r="H27" s="57">
        <v>862.2675672576</v>
      </c>
      <c r="I27" s="39">
        <f t="shared" si="2"/>
        <v>13796.2810761216</v>
      </c>
      <c r="J27" s="13">
        <f t="shared" si="3"/>
        <v>0</v>
      </c>
      <c r="K27" s="14">
        <f t="shared" si="4"/>
        <v>0</v>
      </c>
      <c r="L27" s="13">
        <f t="shared" si="5"/>
        <v>13796.2810761216</v>
      </c>
      <c r="M27" s="13">
        <f t="shared" si="6"/>
        <v>0</v>
      </c>
      <c r="N27" s="40">
        <f t="shared" si="7"/>
        <v>0</v>
      </c>
      <c r="P27" s="64"/>
      <c r="Q27" s="65"/>
      <c r="R27" s="78"/>
      <c r="S27" s="86"/>
      <c r="T27" s="64"/>
      <c r="U27" s="65"/>
      <c r="V27" s="26"/>
      <c r="W27" s="26"/>
    </row>
    <row r="28" spans="1:23" ht="12.75">
      <c r="A28" s="56"/>
      <c r="B28" s="6"/>
      <c r="C28" s="7" t="s">
        <v>147</v>
      </c>
      <c r="D28" s="6"/>
      <c r="E28" s="14"/>
      <c r="F28" s="14"/>
      <c r="G28" s="14"/>
      <c r="H28" s="57"/>
      <c r="I28" s="39"/>
      <c r="J28" s="13"/>
      <c r="K28" s="14"/>
      <c r="L28" s="13"/>
      <c r="M28" s="13"/>
      <c r="N28" s="40"/>
      <c r="P28" s="64"/>
      <c r="Q28" s="65"/>
      <c r="R28" s="78"/>
      <c r="S28" s="86"/>
      <c r="T28" s="64"/>
      <c r="U28" s="65"/>
      <c r="V28" s="26"/>
      <c r="W28" s="26"/>
    </row>
    <row r="29" spans="1:23" ht="12.75">
      <c r="A29" s="56" t="s">
        <v>39</v>
      </c>
      <c r="B29" s="6" t="s">
        <v>277</v>
      </c>
      <c r="C29" s="7" t="s">
        <v>278</v>
      </c>
      <c r="D29" s="6" t="s">
        <v>47</v>
      </c>
      <c r="E29" s="14" t="s">
        <v>279</v>
      </c>
      <c r="F29" s="14">
        <f t="shared" si="0"/>
        <v>140</v>
      </c>
      <c r="G29" s="14">
        <f t="shared" si="1"/>
        <v>0</v>
      </c>
      <c r="H29" s="57">
        <v>496.5737329296</v>
      </c>
      <c r="I29" s="39">
        <f t="shared" si="2"/>
        <v>69520.322610144</v>
      </c>
      <c r="J29" s="13">
        <f t="shared" si="3"/>
        <v>0</v>
      </c>
      <c r="K29" s="14">
        <f t="shared" si="4"/>
        <v>0</v>
      </c>
      <c r="L29" s="13">
        <f t="shared" si="5"/>
        <v>69520.322610144</v>
      </c>
      <c r="M29" s="13">
        <f t="shared" si="6"/>
        <v>0</v>
      </c>
      <c r="N29" s="40">
        <f t="shared" si="7"/>
        <v>0</v>
      </c>
      <c r="P29" s="64"/>
      <c r="Q29" s="65"/>
      <c r="R29" s="78"/>
      <c r="S29" s="86"/>
      <c r="T29" s="64"/>
      <c r="U29" s="65"/>
      <c r="V29" s="26"/>
      <c r="W29" s="26"/>
    </row>
    <row r="30" spans="1:23" ht="12.75">
      <c r="A30" s="56" t="s">
        <v>53</v>
      </c>
      <c r="B30" s="6" t="s">
        <v>59</v>
      </c>
      <c r="C30" s="7" t="s">
        <v>280</v>
      </c>
      <c r="D30" s="6" t="s">
        <v>47</v>
      </c>
      <c r="E30" s="14" t="s">
        <v>281</v>
      </c>
      <c r="F30" s="14">
        <f t="shared" si="0"/>
        <v>156</v>
      </c>
      <c r="G30" s="14">
        <f t="shared" si="1"/>
        <v>0</v>
      </c>
      <c r="H30" s="57">
        <v>40.4187922152</v>
      </c>
      <c r="I30" s="39">
        <f t="shared" si="2"/>
        <v>6305.3315855712</v>
      </c>
      <c r="J30" s="13">
        <f t="shared" si="3"/>
        <v>0</v>
      </c>
      <c r="K30" s="14">
        <f t="shared" si="4"/>
        <v>0</v>
      </c>
      <c r="L30" s="13">
        <f t="shared" si="5"/>
        <v>6305.3315855712</v>
      </c>
      <c r="M30" s="13">
        <f t="shared" si="6"/>
        <v>0</v>
      </c>
      <c r="N30" s="40">
        <f t="shared" si="7"/>
        <v>0</v>
      </c>
      <c r="P30" s="64"/>
      <c r="Q30" s="65"/>
      <c r="R30" s="78"/>
      <c r="S30" s="86"/>
      <c r="T30" s="64"/>
      <c r="U30" s="65"/>
      <c r="V30" s="26"/>
      <c r="W30" s="26"/>
    </row>
    <row r="31" spans="1:23" ht="12.75">
      <c r="A31" s="56"/>
      <c r="B31" s="6"/>
      <c r="C31" s="7" t="s">
        <v>147</v>
      </c>
      <c r="D31" s="6"/>
      <c r="E31" s="14"/>
      <c r="F31" s="14"/>
      <c r="G31" s="14"/>
      <c r="H31" s="57"/>
      <c r="I31" s="39"/>
      <c r="J31" s="13"/>
      <c r="K31" s="14"/>
      <c r="L31" s="13"/>
      <c r="M31" s="13"/>
      <c r="N31" s="40"/>
      <c r="P31" s="64"/>
      <c r="Q31" s="65"/>
      <c r="R31" s="78"/>
      <c r="S31" s="86"/>
      <c r="T31" s="64"/>
      <c r="U31" s="65"/>
      <c r="V31" s="26"/>
      <c r="W31" s="26"/>
    </row>
    <row r="32" spans="1:23" ht="12.75">
      <c r="A32" s="56" t="s">
        <v>58</v>
      </c>
      <c r="B32" s="6" t="s">
        <v>282</v>
      </c>
      <c r="C32" s="7" t="s">
        <v>283</v>
      </c>
      <c r="D32" s="6" t="s">
        <v>210</v>
      </c>
      <c r="E32" s="14" t="s">
        <v>222</v>
      </c>
      <c r="F32" s="14">
        <f t="shared" si="0"/>
        <v>2</v>
      </c>
      <c r="G32" s="14">
        <f t="shared" si="1"/>
        <v>0</v>
      </c>
      <c r="H32" s="57">
        <v>7121.406247440001</v>
      </c>
      <c r="I32" s="39">
        <f t="shared" si="2"/>
        <v>14242.812494880001</v>
      </c>
      <c r="J32" s="13">
        <f t="shared" si="3"/>
        <v>0</v>
      </c>
      <c r="K32" s="14">
        <f t="shared" si="4"/>
        <v>0</v>
      </c>
      <c r="L32" s="13">
        <f t="shared" si="5"/>
        <v>14242.812494880001</v>
      </c>
      <c r="M32" s="13">
        <f t="shared" si="6"/>
        <v>0</v>
      </c>
      <c r="N32" s="40">
        <f t="shared" si="7"/>
        <v>0</v>
      </c>
      <c r="P32" s="64"/>
      <c r="Q32" s="65"/>
      <c r="R32" s="78"/>
      <c r="S32" s="86"/>
      <c r="T32" s="64"/>
      <c r="U32" s="65"/>
      <c r="V32" s="26"/>
      <c r="W32" s="26"/>
    </row>
    <row r="33" spans="1:23" ht="12.75">
      <c r="A33" s="56" t="s">
        <v>62</v>
      </c>
      <c r="B33" s="6" t="s">
        <v>59</v>
      </c>
      <c r="C33" s="7" t="s">
        <v>284</v>
      </c>
      <c r="D33" s="6" t="s">
        <v>127</v>
      </c>
      <c r="E33" s="14" t="s">
        <v>222</v>
      </c>
      <c r="F33" s="14">
        <f t="shared" si="0"/>
        <v>2</v>
      </c>
      <c r="G33" s="14">
        <f t="shared" si="1"/>
        <v>0</v>
      </c>
      <c r="H33" s="57">
        <v>161.6751688608</v>
      </c>
      <c r="I33" s="39">
        <f t="shared" si="2"/>
        <v>323.3503377216</v>
      </c>
      <c r="J33" s="13">
        <f t="shared" si="3"/>
        <v>0</v>
      </c>
      <c r="K33" s="14">
        <f t="shared" si="4"/>
        <v>0</v>
      </c>
      <c r="L33" s="13">
        <f t="shared" si="5"/>
        <v>323.3503377216</v>
      </c>
      <c r="M33" s="13">
        <f t="shared" si="6"/>
        <v>0</v>
      </c>
      <c r="N33" s="40">
        <f t="shared" si="7"/>
        <v>0</v>
      </c>
      <c r="P33" s="64"/>
      <c r="Q33" s="65"/>
      <c r="R33" s="78"/>
      <c r="S33" s="86"/>
      <c r="T33" s="64"/>
      <c r="U33" s="65"/>
      <c r="V33" s="26"/>
      <c r="W33" s="26"/>
    </row>
    <row r="34" spans="1:23" ht="12.75">
      <c r="A34" s="56" t="s">
        <v>64</v>
      </c>
      <c r="B34" s="6" t="s">
        <v>59</v>
      </c>
      <c r="C34" s="7" t="s">
        <v>285</v>
      </c>
      <c r="D34" s="6" t="s">
        <v>127</v>
      </c>
      <c r="E34" s="14" t="s">
        <v>214</v>
      </c>
      <c r="F34" s="14">
        <f t="shared" si="0"/>
        <v>4</v>
      </c>
      <c r="G34" s="14">
        <f t="shared" si="1"/>
        <v>0</v>
      </c>
      <c r="H34" s="57">
        <v>510.04666366800006</v>
      </c>
      <c r="I34" s="39">
        <f t="shared" si="2"/>
        <v>2040.1866546720003</v>
      </c>
      <c r="J34" s="13">
        <f t="shared" si="3"/>
        <v>0</v>
      </c>
      <c r="K34" s="14">
        <f t="shared" si="4"/>
        <v>0</v>
      </c>
      <c r="L34" s="13">
        <f t="shared" si="5"/>
        <v>2040.1866546720003</v>
      </c>
      <c r="M34" s="13">
        <f t="shared" si="6"/>
        <v>0</v>
      </c>
      <c r="N34" s="40">
        <f t="shared" si="7"/>
        <v>0</v>
      </c>
      <c r="P34" s="64"/>
      <c r="Q34" s="65"/>
      <c r="R34" s="78"/>
      <c r="S34" s="86"/>
      <c r="T34" s="64"/>
      <c r="U34" s="65"/>
      <c r="V34" s="26"/>
      <c r="W34" s="26"/>
    </row>
    <row r="35" spans="1:23" ht="12.75">
      <c r="A35" s="56" t="s">
        <v>69</v>
      </c>
      <c r="B35" s="6" t="s">
        <v>59</v>
      </c>
      <c r="C35" s="7" t="s">
        <v>286</v>
      </c>
      <c r="D35" s="6" t="s">
        <v>127</v>
      </c>
      <c r="E35" s="14" t="s">
        <v>222</v>
      </c>
      <c r="F35" s="14">
        <f t="shared" si="0"/>
        <v>2</v>
      </c>
      <c r="G35" s="14">
        <f t="shared" si="1"/>
        <v>0</v>
      </c>
      <c r="H35" s="57">
        <v>587.034839316</v>
      </c>
      <c r="I35" s="39">
        <f t="shared" si="2"/>
        <v>1174.069678632</v>
      </c>
      <c r="J35" s="13">
        <f t="shared" si="3"/>
        <v>0</v>
      </c>
      <c r="K35" s="14">
        <f t="shared" si="4"/>
        <v>0</v>
      </c>
      <c r="L35" s="13">
        <f t="shared" si="5"/>
        <v>1174.069678632</v>
      </c>
      <c r="M35" s="13">
        <f t="shared" si="6"/>
        <v>0</v>
      </c>
      <c r="N35" s="40">
        <f t="shared" si="7"/>
        <v>0</v>
      </c>
      <c r="P35" s="64"/>
      <c r="Q35" s="65"/>
      <c r="R35" s="78"/>
      <c r="S35" s="86"/>
      <c r="T35" s="64"/>
      <c r="U35" s="65"/>
      <c r="V35" s="26"/>
      <c r="W35" s="26"/>
    </row>
    <row r="36" spans="1:23" ht="12.75">
      <c r="A36" s="56" t="s">
        <v>72</v>
      </c>
      <c r="B36" s="6" t="s">
        <v>59</v>
      </c>
      <c r="C36" s="7" t="s">
        <v>287</v>
      </c>
      <c r="D36" s="6" t="s">
        <v>127</v>
      </c>
      <c r="E36" s="14" t="s">
        <v>222</v>
      </c>
      <c r="F36" s="14">
        <f t="shared" si="0"/>
        <v>2</v>
      </c>
      <c r="G36" s="14">
        <f t="shared" si="1"/>
        <v>0</v>
      </c>
      <c r="H36" s="57">
        <v>654.399493008</v>
      </c>
      <c r="I36" s="39">
        <f t="shared" si="2"/>
        <v>1308.798986016</v>
      </c>
      <c r="J36" s="13">
        <f t="shared" si="3"/>
        <v>0</v>
      </c>
      <c r="K36" s="14">
        <f t="shared" si="4"/>
        <v>0</v>
      </c>
      <c r="L36" s="13">
        <f t="shared" si="5"/>
        <v>1308.798986016</v>
      </c>
      <c r="M36" s="13">
        <f t="shared" si="6"/>
        <v>0</v>
      </c>
      <c r="N36" s="40">
        <f t="shared" si="7"/>
        <v>0</v>
      </c>
      <c r="P36" s="64"/>
      <c r="Q36" s="65"/>
      <c r="R36" s="78"/>
      <c r="S36" s="86"/>
      <c r="T36" s="64"/>
      <c r="U36" s="65"/>
      <c r="V36" s="26"/>
      <c r="W36" s="26"/>
    </row>
    <row r="37" spans="1:23" ht="12.75">
      <c r="A37" s="56" t="s">
        <v>75</v>
      </c>
      <c r="B37" s="6" t="s">
        <v>59</v>
      </c>
      <c r="C37" s="7" t="s">
        <v>288</v>
      </c>
      <c r="D37" s="6" t="s">
        <v>127</v>
      </c>
      <c r="E37" s="14" t="s">
        <v>222</v>
      </c>
      <c r="F37" s="14">
        <f t="shared" si="0"/>
        <v>2</v>
      </c>
      <c r="G37" s="14">
        <f t="shared" si="1"/>
        <v>0</v>
      </c>
      <c r="H37" s="57">
        <v>664.023014964</v>
      </c>
      <c r="I37" s="39">
        <f t="shared" si="2"/>
        <v>1328.046029928</v>
      </c>
      <c r="J37" s="13">
        <f t="shared" si="3"/>
        <v>0</v>
      </c>
      <c r="K37" s="14">
        <f t="shared" si="4"/>
        <v>0</v>
      </c>
      <c r="L37" s="13">
        <f t="shared" si="5"/>
        <v>1328.046029928</v>
      </c>
      <c r="M37" s="13">
        <f t="shared" si="6"/>
        <v>0</v>
      </c>
      <c r="N37" s="40">
        <f t="shared" si="7"/>
        <v>0</v>
      </c>
      <c r="P37" s="64"/>
      <c r="Q37" s="65"/>
      <c r="R37" s="78"/>
      <c r="S37" s="86"/>
      <c r="T37" s="64"/>
      <c r="U37" s="65"/>
      <c r="V37" s="26"/>
      <c r="W37" s="26"/>
    </row>
    <row r="38" spans="1:23" ht="12.75">
      <c r="A38" s="56" t="s">
        <v>78</v>
      </c>
      <c r="B38" s="6" t="s">
        <v>59</v>
      </c>
      <c r="C38" s="7" t="s">
        <v>289</v>
      </c>
      <c r="D38" s="6" t="s">
        <v>127</v>
      </c>
      <c r="E38" s="14" t="s">
        <v>222</v>
      </c>
      <c r="F38" s="14">
        <f t="shared" si="0"/>
        <v>2</v>
      </c>
      <c r="G38" s="14">
        <f t="shared" si="1"/>
        <v>0</v>
      </c>
      <c r="H38" s="57">
        <v>408.99968313</v>
      </c>
      <c r="I38" s="39">
        <f t="shared" si="2"/>
        <v>817.99936626</v>
      </c>
      <c r="J38" s="13">
        <f t="shared" si="3"/>
        <v>0</v>
      </c>
      <c r="K38" s="14">
        <f t="shared" si="4"/>
        <v>0</v>
      </c>
      <c r="L38" s="13">
        <f t="shared" si="5"/>
        <v>817.99936626</v>
      </c>
      <c r="M38" s="13">
        <f t="shared" si="6"/>
        <v>0</v>
      </c>
      <c r="N38" s="40">
        <f t="shared" si="7"/>
        <v>0</v>
      </c>
      <c r="P38" s="64"/>
      <c r="Q38" s="65"/>
      <c r="R38" s="78"/>
      <c r="S38" s="86"/>
      <c r="T38" s="64"/>
      <c r="U38" s="65"/>
      <c r="V38" s="26"/>
      <c r="W38" s="26"/>
    </row>
    <row r="39" spans="1:23" ht="12.75">
      <c r="A39" s="56" t="s">
        <v>80</v>
      </c>
      <c r="B39" s="6" t="s">
        <v>59</v>
      </c>
      <c r="C39" s="7" t="s">
        <v>290</v>
      </c>
      <c r="D39" s="6" t="s">
        <v>127</v>
      </c>
      <c r="E39" s="14" t="s">
        <v>222</v>
      </c>
      <c r="F39" s="14">
        <f t="shared" si="0"/>
        <v>2</v>
      </c>
      <c r="G39" s="14">
        <f t="shared" si="1"/>
        <v>0</v>
      </c>
      <c r="H39" s="57">
        <v>3175.7622454800003</v>
      </c>
      <c r="I39" s="39">
        <f t="shared" si="2"/>
        <v>6351.524490960001</v>
      </c>
      <c r="J39" s="13">
        <f t="shared" si="3"/>
        <v>0</v>
      </c>
      <c r="K39" s="14">
        <f t="shared" si="4"/>
        <v>0</v>
      </c>
      <c r="L39" s="13">
        <f t="shared" si="5"/>
        <v>6351.524490960001</v>
      </c>
      <c r="M39" s="13">
        <f t="shared" si="6"/>
        <v>0</v>
      </c>
      <c r="N39" s="40">
        <f t="shared" si="7"/>
        <v>0</v>
      </c>
      <c r="P39" s="64"/>
      <c r="Q39" s="65"/>
      <c r="R39" s="78"/>
      <c r="S39" s="86"/>
      <c r="T39" s="64"/>
      <c r="U39" s="65"/>
      <c r="V39" s="26"/>
      <c r="W39" s="26"/>
    </row>
    <row r="40" spans="1:23" ht="12.75">
      <c r="A40" s="56" t="s">
        <v>227</v>
      </c>
      <c r="B40" s="6" t="s">
        <v>291</v>
      </c>
      <c r="C40" s="7" t="s">
        <v>292</v>
      </c>
      <c r="D40" s="6" t="s">
        <v>210</v>
      </c>
      <c r="E40" s="14" t="s">
        <v>67</v>
      </c>
      <c r="F40" s="14">
        <f t="shared" si="0"/>
        <v>1</v>
      </c>
      <c r="G40" s="14">
        <f t="shared" si="1"/>
        <v>0</v>
      </c>
      <c r="H40" s="57">
        <v>10008.462834240001</v>
      </c>
      <c r="I40" s="39">
        <f t="shared" si="2"/>
        <v>10008.462834240001</v>
      </c>
      <c r="J40" s="13">
        <f t="shared" si="3"/>
        <v>0</v>
      </c>
      <c r="K40" s="14">
        <f t="shared" si="4"/>
        <v>0</v>
      </c>
      <c r="L40" s="13">
        <f t="shared" si="5"/>
        <v>10008.462834240001</v>
      </c>
      <c r="M40" s="13">
        <f t="shared" si="6"/>
        <v>0</v>
      </c>
      <c r="N40" s="40">
        <f t="shared" si="7"/>
        <v>0</v>
      </c>
      <c r="P40" s="64"/>
      <c r="Q40" s="65"/>
      <c r="R40" s="78"/>
      <c r="S40" s="86"/>
      <c r="T40" s="64"/>
      <c r="U40" s="65"/>
      <c r="V40" s="26"/>
      <c r="W40" s="26"/>
    </row>
    <row r="41" spans="1:23" ht="12.75">
      <c r="A41" s="56" t="s">
        <v>229</v>
      </c>
      <c r="B41" s="6" t="s">
        <v>293</v>
      </c>
      <c r="C41" s="7" t="s">
        <v>294</v>
      </c>
      <c r="D41" s="6" t="s">
        <v>210</v>
      </c>
      <c r="E41" s="14" t="s">
        <v>67</v>
      </c>
      <c r="F41" s="14">
        <f t="shared" si="0"/>
        <v>1</v>
      </c>
      <c r="G41" s="14">
        <f t="shared" si="1"/>
        <v>0</v>
      </c>
      <c r="H41" s="57">
        <v>1924.7043912000001</v>
      </c>
      <c r="I41" s="39">
        <f t="shared" si="2"/>
        <v>1924.7043912000001</v>
      </c>
      <c r="J41" s="13">
        <f t="shared" si="3"/>
        <v>0</v>
      </c>
      <c r="K41" s="14">
        <f t="shared" si="4"/>
        <v>0</v>
      </c>
      <c r="L41" s="13">
        <f t="shared" si="5"/>
        <v>1924.7043912000001</v>
      </c>
      <c r="M41" s="13">
        <f t="shared" si="6"/>
        <v>0</v>
      </c>
      <c r="N41" s="40">
        <f t="shared" si="7"/>
        <v>0</v>
      </c>
      <c r="P41" s="64"/>
      <c r="Q41" s="65"/>
      <c r="R41" s="78"/>
      <c r="S41" s="86"/>
      <c r="T41" s="64"/>
      <c r="U41" s="65"/>
      <c r="V41" s="26"/>
      <c r="W41" s="26"/>
    </row>
    <row r="42" spans="1:23" ht="12.75">
      <c r="A42" s="56" t="s">
        <v>231</v>
      </c>
      <c r="B42" s="6" t="s">
        <v>295</v>
      </c>
      <c r="C42" s="7" t="s">
        <v>296</v>
      </c>
      <c r="D42" s="6" t="s">
        <v>210</v>
      </c>
      <c r="E42" s="14" t="s">
        <v>67</v>
      </c>
      <c r="F42" s="14">
        <f t="shared" si="0"/>
        <v>1</v>
      </c>
      <c r="G42" s="14">
        <f t="shared" si="1"/>
        <v>0</v>
      </c>
      <c r="H42" s="57">
        <v>8949.875419080001</v>
      </c>
      <c r="I42" s="39">
        <f t="shared" si="2"/>
        <v>8949.875419080001</v>
      </c>
      <c r="J42" s="13">
        <f t="shared" si="3"/>
        <v>0</v>
      </c>
      <c r="K42" s="14">
        <f t="shared" si="4"/>
        <v>0</v>
      </c>
      <c r="L42" s="13">
        <f t="shared" si="5"/>
        <v>8949.875419080001</v>
      </c>
      <c r="M42" s="13">
        <f t="shared" si="6"/>
        <v>0</v>
      </c>
      <c r="N42" s="40">
        <f t="shared" si="7"/>
        <v>0</v>
      </c>
      <c r="P42" s="64"/>
      <c r="Q42" s="65"/>
      <c r="R42" s="78"/>
      <c r="S42" s="86"/>
      <c r="T42" s="64"/>
      <c r="U42" s="65"/>
      <c r="V42" s="26"/>
      <c r="W42" s="26"/>
    </row>
    <row r="43" spans="1:23" ht="12.75">
      <c r="A43" s="56" t="s">
        <v>233</v>
      </c>
      <c r="B43" s="6" t="s">
        <v>297</v>
      </c>
      <c r="C43" s="7" t="s">
        <v>298</v>
      </c>
      <c r="D43" s="6" t="s">
        <v>210</v>
      </c>
      <c r="E43" s="14" t="s">
        <v>67</v>
      </c>
      <c r="F43" s="14">
        <f t="shared" si="0"/>
        <v>1</v>
      </c>
      <c r="G43" s="14">
        <f t="shared" si="1"/>
        <v>0</v>
      </c>
      <c r="H43" s="57">
        <v>5360.301729492</v>
      </c>
      <c r="I43" s="39">
        <f t="shared" si="2"/>
        <v>5360.301729492</v>
      </c>
      <c r="J43" s="13">
        <f t="shared" si="3"/>
        <v>0</v>
      </c>
      <c r="K43" s="14">
        <f t="shared" si="4"/>
        <v>0</v>
      </c>
      <c r="L43" s="13">
        <f t="shared" si="5"/>
        <v>5360.301729492</v>
      </c>
      <c r="M43" s="13">
        <f t="shared" si="6"/>
        <v>0</v>
      </c>
      <c r="N43" s="40">
        <f t="shared" si="7"/>
        <v>0</v>
      </c>
      <c r="P43" s="64"/>
      <c r="Q43" s="65"/>
      <c r="R43" s="78"/>
      <c r="S43" s="86"/>
      <c r="T43" s="64"/>
      <c r="U43" s="65"/>
      <c r="V43" s="26"/>
      <c r="W43" s="26"/>
    </row>
    <row r="44" spans="1:23" ht="12.75">
      <c r="A44" s="56" t="s">
        <v>235</v>
      </c>
      <c r="B44" s="6" t="s">
        <v>59</v>
      </c>
      <c r="C44" s="7" t="s">
        <v>299</v>
      </c>
      <c r="D44" s="6" t="s">
        <v>210</v>
      </c>
      <c r="E44" s="14" t="s">
        <v>67</v>
      </c>
      <c r="F44" s="14">
        <f t="shared" si="0"/>
        <v>1</v>
      </c>
      <c r="G44" s="14">
        <f t="shared" si="1"/>
        <v>0</v>
      </c>
      <c r="H44" s="57">
        <v>1587.8811227400001</v>
      </c>
      <c r="I44" s="39">
        <f t="shared" si="2"/>
        <v>1587.8811227400001</v>
      </c>
      <c r="J44" s="13">
        <f t="shared" si="3"/>
        <v>0</v>
      </c>
      <c r="K44" s="14">
        <f t="shared" si="4"/>
        <v>0</v>
      </c>
      <c r="L44" s="13">
        <f t="shared" si="5"/>
        <v>1587.8811227400001</v>
      </c>
      <c r="M44" s="13">
        <f t="shared" si="6"/>
        <v>0</v>
      </c>
      <c r="N44" s="40">
        <f t="shared" si="7"/>
        <v>0</v>
      </c>
      <c r="P44" s="64"/>
      <c r="Q44" s="65"/>
      <c r="R44" s="78"/>
      <c r="S44" s="86"/>
      <c r="T44" s="64"/>
      <c r="U44" s="65"/>
      <c r="V44" s="26"/>
      <c r="W44" s="26"/>
    </row>
    <row r="45" spans="1:23" ht="12.75">
      <c r="A45" s="56" t="s">
        <v>300</v>
      </c>
      <c r="B45" s="6" t="s">
        <v>59</v>
      </c>
      <c r="C45" s="7" t="s">
        <v>301</v>
      </c>
      <c r="D45" s="6" t="s">
        <v>47</v>
      </c>
      <c r="E45" s="14" t="s">
        <v>302</v>
      </c>
      <c r="F45" s="14">
        <f t="shared" si="0"/>
        <v>10</v>
      </c>
      <c r="G45" s="14">
        <f t="shared" si="1"/>
        <v>0</v>
      </c>
      <c r="H45" s="57">
        <v>457.11729291</v>
      </c>
      <c r="I45" s="39">
        <f t="shared" si="2"/>
        <v>4571.1729291</v>
      </c>
      <c r="J45" s="13">
        <f t="shared" si="3"/>
        <v>0</v>
      </c>
      <c r="K45" s="14">
        <f t="shared" si="4"/>
        <v>0</v>
      </c>
      <c r="L45" s="13">
        <f t="shared" si="5"/>
        <v>4571.1729291</v>
      </c>
      <c r="M45" s="13">
        <f t="shared" si="6"/>
        <v>0</v>
      </c>
      <c r="N45" s="40">
        <f t="shared" si="7"/>
        <v>0</v>
      </c>
      <c r="P45" s="64"/>
      <c r="Q45" s="65"/>
      <c r="R45" s="78"/>
      <c r="S45" s="86"/>
      <c r="T45" s="64"/>
      <c r="U45" s="65"/>
      <c r="V45" s="26"/>
      <c r="W45" s="26"/>
    </row>
    <row r="46" spans="1:23" ht="12.75">
      <c r="A46" s="56"/>
      <c r="B46" s="6"/>
      <c r="C46" s="7" t="s">
        <v>303</v>
      </c>
      <c r="D46" s="6"/>
      <c r="E46" s="14"/>
      <c r="F46" s="14"/>
      <c r="G46" s="14"/>
      <c r="H46" s="57"/>
      <c r="I46" s="39"/>
      <c r="J46" s="13"/>
      <c r="K46" s="14"/>
      <c r="L46" s="13"/>
      <c r="M46" s="13"/>
      <c r="N46" s="40"/>
      <c r="P46" s="64"/>
      <c r="Q46" s="65"/>
      <c r="R46" s="78"/>
      <c r="S46" s="86"/>
      <c r="T46" s="64"/>
      <c r="U46" s="65"/>
      <c r="V46" s="26"/>
      <c r="W46" s="26"/>
    </row>
    <row r="47" spans="1:23" ht="12.75">
      <c r="A47" s="56" t="s">
        <v>304</v>
      </c>
      <c r="B47" s="6" t="s">
        <v>59</v>
      </c>
      <c r="C47" s="7" t="s">
        <v>305</v>
      </c>
      <c r="D47" s="6" t="s">
        <v>47</v>
      </c>
      <c r="E47" s="14" t="s">
        <v>306</v>
      </c>
      <c r="F47" s="14">
        <f t="shared" si="0"/>
        <v>17</v>
      </c>
      <c r="G47" s="14">
        <f t="shared" si="1"/>
        <v>0</v>
      </c>
      <c r="H47" s="57">
        <v>402.26321776080005</v>
      </c>
      <c r="I47" s="39">
        <f aca="true" t="shared" si="8" ref="I47:I65">E47*H47</f>
        <v>6838.474701933601</v>
      </c>
      <c r="J47" s="13">
        <f aca="true" t="shared" si="9" ref="J47:J65">IF(G47&lt;0,G47*H47,0)</f>
        <v>0</v>
      </c>
      <c r="K47" s="14">
        <f aca="true" t="shared" si="10" ref="K47:K65">IF(G47&lt;=0,0,G47*H47)</f>
        <v>0</v>
      </c>
      <c r="L47" s="13">
        <f aca="true" t="shared" si="11" ref="L47:L65">I47+J47+K47</f>
        <v>6838.474701933601</v>
      </c>
      <c r="M47" s="13">
        <f aca="true" t="shared" si="12" ref="M47:M65">L47-I47</f>
        <v>0</v>
      </c>
      <c r="N47" s="40">
        <f t="shared" si="7"/>
        <v>0</v>
      </c>
      <c r="P47" s="64"/>
      <c r="Q47" s="65"/>
      <c r="R47" s="78"/>
      <c r="S47" s="86"/>
      <c r="T47" s="64"/>
      <c r="U47" s="65"/>
      <c r="V47" s="26"/>
      <c r="W47" s="26"/>
    </row>
    <row r="48" spans="1:23" ht="12.75">
      <c r="A48" s="56"/>
      <c r="B48" s="6"/>
      <c r="C48" s="7" t="s">
        <v>307</v>
      </c>
      <c r="D48" s="6"/>
      <c r="E48" s="14"/>
      <c r="F48" s="14"/>
      <c r="G48" s="14"/>
      <c r="H48" s="57"/>
      <c r="I48" s="39"/>
      <c r="J48" s="13"/>
      <c r="K48" s="14"/>
      <c r="L48" s="13"/>
      <c r="M48" s="13"/>
      <c r="N48" s="40"/>
      <c r="P48" s="64"/>
      <c r="Q48" s="65"/>
      <c r="R48" s="78"/>
      <c r="S48" s="86"/>
      <c r="T48" s="64"/>
      <c r="U48" s="65"/>
      <c r="V48" s="26"/>
      <c r="W48" s="26"/>
    </row>
    <row r="49" spans="1:23" ht="12.75">
      <c r="A49" s="56" t="s">
        <v>308</v>
      </c>
      <c r="B49" s="6" t="s">
        <v>59</v>
      </c>
      <c r="C49" s="7" t="s">
        <v>309</v>
      </c>
      <c r="D49" s="6" t="s">
        <v>47</v>
      </c>
      <c r="E49" s="14" t="s">
        <v>306</v>
      </c>
      <c r="F49" s="14">
        <f t="shared" si="0"/>
        <v>17</v>
      </c>
      <c r="G49" s="14">
        <f t="shared" si="1"/>
        <v>0</v>
      </c>
      <c r="H49" s="57">
        <v>203.0563132716</v>
      </c>
      <c r="I49" s="39">
        <f t="shared" si="8"/>
        <v>3451.9573256172002</v>
      </c>
      <c r="J49" s="13">
        <f t="shared" si="9"/>
        <v>0</v>
      </c>
      <c r="K49" s="14">
        <f t="shared" si="10"/>
        <v>0</v>
      </c>
      <c r="L49" s="13">
        <f t="shared" si="11"/>
        <v>3451.9573256172002</v>
      </c>
      <c r="M49" s="13">
        <f t="shared" si="12"/>
        <v>0</v>
      </c>
      <c r="N49" s="40">
        <f t="shared" si="7"/>
        <v>0</v>
      </c>
      <c r="P49" s="64"/>
      <c r="Q49" s="65"/>
      <c r="R49" s="78"/>
      <c r="S49" s="86"/>
      <c r="T49" s="64"/>
      <c r="U49" s="65"/>
      <c r="V49" s="26"/>
      <c r="W49" s="26"/>
    </row>
    <row r="50" spans="1:23" ht="12.75">
      <c r="A50" s="56" t="s">
        <v>310</v>
      </c>
      <c r="B50" s="6" t="s">
        <v>59</v>
      </c>
      <c r="C50" s="7" t="s">
        <v>311</v>
      </c>
      <c r="D50" s="6" t="s">
        <v>47</v>
      </c>
      <c r="E50" s="14" t="s">
        <v>302</v>
      </c>
      <c r="F50" s="14">
        <f t="shared" si="0"/>
        <v>10</v>
      </c>
      <c r="G50" s="14">
        <f t="shared" si="1"/>
        <v>0</v>
      </c>
      <c r="H50" s="57">
        <v>181.8845649684</v>
      </c>
      <c r="I50" s="39">
        <f t="shared" si="8"/>
        <v>1818.8456496840001</v>
      </c>
      <c r="J50" s="13">
        <f t="shared" si="9"/>
        <v>0</v>
      </c>
      <c r="K50" s="14">
        <f t="shared" si="10"/>
        <v>0</v>
      </c>
      <c r="L50" s="13">
        <f t="shared" si="11"/>
        <v>1818.8456496840001</v>
      </c>
      <c r="M50" s="13">
        <f t="shared" si="12"/>
        <v>0</v>
      </c>
      <c r="N50" s="40">
        <f t="shared" si="7"/>
        <v>0</v>
      </c>
      <c r="P50" s="64"/>
      <c r="Q50" s="65"/>
      <c r="R50" s="78"/>
      <c r="S50" s="86"/>
      <c r="T50" s="64"/>
      <c r="U50" s="65"/>
      <c r="V50" s="26"/>
      <c r="W50" s="26"/>
    </row>
    <row r="51" spans="1:23" ht="12.75">
      <c r="A51" s="56"/>
      <c r="B51" s="6"/>
      <c r="C51" s="7" t="s">
        <v>203</v>
      </c>
      <c r="D51" s="6"/>
      <c r="E51" s="14"/>
      <c r="F51" s="14"/>
      <c r="G51" s="14"/>
      <c r="H51" s="57"/>
      <c r="I51" s="39"/>
      <c r="J51" s="13"/>
      <c r="K51" s="14"/>
      <c r="L51" s="13"/>
      <c r="M51" s="13"/>
      <c r="N51" s="40"/>
      <c r="P51" s="64"/>
      <c r="Q51" s="65"/>
      <c r="R51" s="78"/>
      <c r="S51" s="86"/>
      <c r="T51" s="64"/>
      <c r="U51" s="65"/>
      <c r="V51" s="26"/>
      <c r="W51" s="26"/>
    </row>
    <row r="52" spans="1:23" ht="12.75">
      <c r="A52" s="56" t="s">
        <v>312</v>
      </c>
      <c r="B52" s="6" t="s">
        <v>59</v>
      </c>
      <c r="C52" s="7" t="s">
        <v>313</v>
      </c>
      <c r="D52" s="6" t="s">
        <v>47</v>
      </c>
      <c r="E52" s="14" t="s">
        <v>281</v>
      </c>
      <c r="F52" s="14">
        <f t="shared" si="0"/>
        <v>156</v>
      </c>
      <c r="G52" s="14">
        <f t="shared" si="1"/>
        <v>0</v>
      </c>
      <c r="H52" s="57">
        <v>20.2093961076</v>
      </c>
      <c r="I52" s="39">
        <f t="shared" si="8"/>
        <v>3152.6657927856</v>
      </c>
      <c r="J52" s="13">
        <f t="shared" si="9"/>
        <v>0</v>
      </c>
      <c r="K52" s="14">
        <f t="shared" si="10"/>
        <v>0</v>
      </c>
      <c r="L52" s="13">
        <f t="shared" si="11"/>
        <v>3152.6657927856</v>
      </c>
      <c r="M52" s="13">
        <f t="shared" si="12"/>
        <v>0</v>
      </c>
      <c r="N52" s="40">
        <f t="shared" si="7"/>
        <v>0</v>
      </c>
      <c r="P52" s="64"/>
      <c r="Q52" s="65"/>
      <c r="R52" s="78"/>
      <c r="S52" s="86"/>
      <c r="T52" s="64"/>
      <c r="U52" s="65"/>
      <c r="V52" s="26"/>
      <c r="W52" s="26"/>
    </row>
    <row r="53" spans="1:23" ht="12.75">
      <c r="A53" s="56"/>
      <c r="B53" s="6"/>
      <c r="C53" s="7" t="s">
        <v>147</v>
      </c>
      <c r="D53" s="6"/>
      <c r="E53" s="14"/>
      <c r="F53" s="14"/>
      <c r="G53" s="14"/>
      <c r="H53" s="57"/>
      <c r="I53" s="39"/>
      <c r="J53" s="13"/>
      <c r="K53" s="14"/>
      <c r="L53" s="13"/>
      <c r="M53" s="13"/>
      <c r="N53" s="40"/>
      <c r="P53" s="64"/>
      <c r="Q53" s="65"/>
      <c r="R53" s="78"/>
      <c r="S53" s="86"/>
      <c r="T53" s="64"/>
      <c r="U53" s="65"/>
      <c r="V53" s="26"/>
      <c r="W53" s="26"/>
    </row>
    <row r="54" spans="1:23" ht="12.75">
      <c r="A54" s="56"/>
      <c r="B54" s="6"/>
      <c r="C54" s="7"/>
      <c r="D54" s="6"/>
      <c r="E54" s="14"/>
      <c r="F54" s="14"/>
      <c r="G54" s="14"/>
      <c r="H54" s="57"/>
      <c r="I54" s="39"/>
      <c r="J54" s="13"/>
      <c r="K54" s="14"/>
      <c r="L54" s="13"/>
      <c r="M54" s="13"/>
      <c r="N54" s="40"/>
      <c r="P54" s="64"/>
      <c r="Q54" s="65"/>
      <c r="R54" s="78"/>
      <c r="S54" s="86"/>
      <c r="T54" s="64"/>
      <c r="U54" s="65"/>
      <c r="V54" s="26"/>
      <c r="W54" s="26"/>
    </row>
    <row r="55" spans="1:23" ht="12.75">
      <c r="A55" s="56"/>
      <c r="B55" s="18" t="s">
        <v>31</v>
      </c>
      <c r="C55" s="15" t="s">
        <v>44</v>
      </c>
      <c r="D55" s="6"/>
      <c r="E55" s="14"/>
      <c r="F55" s="14"/>
      <c r="G55" s="14"/>
      <c r="H55" s="57"/>
      <c r="I55" s="39"/>
      <c r="J55" s="13"/>
      <c r="K55" s="14"/>
      <c r="L55" s="13"/>
      <c r="M55" s="13"/>
      <c r="N55" s="40"/>
      <c r="P55" s="64"/>
      <c r="Q55" s="65"/>
      <c r="R55" s="78"/>
      <c r="S55" s="86"/>
      <c r="T55" s="64"/>
      <c r="U55" s="65"/>
      <c r="V55" s="26"/>
      <c r="W55" s="26"/>
    </row>
    <row r="56" spans="1:23" ht="12.75">
      <c r="A56" s="56" t="s">
        <v>33</v>
      </c>
      <c r="B56" s="6" t="s">
        <v>314</v>
      </c>
      <c r="C56" s="7" t="s">
        <v>315</v>
      </c>
      <c r="D56" s="6" t="s">
        <v>36</v>
      </c>
      <c r="E56" s="14" t="s">
        <v>316</v>
      </c>
      <c r="F56" s="14">
        <f aca="true" t="shared" si="13" ref="F56:F65">E56+SUM(P56:U56)</f>
        <v>14.82</v>
      </c>
      <c r="G56" s="14">
        <f aca="true" t="shared" si="14" ref="G56:G65">F56-E56</f>
        <v>0</v>
      </c>
      <c r="H56" s="57">
        <v>759.2958823284</v>
      </c>
      <c r="I56" s="39">
        <f t="shared" si="8"/>
        <v>11252.764976106888</v>
      </c>
      <c r="J56" s="13">
        <f t="shared" si="9"/>
        <v>0</v>
      </c>
      <c r="K56" s="14">
        <f t="shared" si="10"/>
        <v>0</v>
      </c>
      <c r="L56" s="13">
        <f t="shared" si="11"/>
        <v>11252.764976106888</v>
      </c>
      <c r="M56" s="13">
        <f t="shared" si="12"/>
        <v>0</v>
      </c>
      <c r="N56" s="40">
        <f aca="true" t="shared" si="15" ref="N56:N65">M56/I56</f>
        <v>0</v>
      </c>
      <c r="P56" s="64"/>
      <c r="Q56" s="65"/>
      <c r="R56" s="78"/>
      <c r="S56" s="86"/>
      <c r="T56" s="64"/>
      <c r="U56" s="65"/>
      <c r="V56" s="26"/>
      <c r="W56" s="26"/>
    </row>
    <row r="57" spans="1:23" ht="12.75">
      <c r="A57" s="56"/>
      <c r="B57" s="6"/>
      <c r="C57" s="7" t="s">
        <v>317</v>
      </c>
      <c r="D57" s="6"/>
      <c r="E57" s="14"/>
      <c r="F57" s="14"/>
      <c r="G57" s="14"/>
      <c r="H57" s="57"/>
      <c r="I57" s="39"/>
      <c r="J57" s="13"/>
      <c r="K57" s="14"/>
      <c r="L57" s="13"/>
      <c r="M57" s="13"/>
      <c r="N57" s="40"/>
      <c r="P57" s="64"/>
      <c r="Q57" s="65"/>
      <c r="R57" s="78"/>
      <c r="S57" s="86"/>
      <c r="T57" s="64"/>
      <c r="U57" s="65"/>
      <c r="V57" s="26"/>
      <c r="W57" s="26"/>
    </row>
    <row r="58" spans="1:23" ht="12.75">
      <c r="A58" s="56"/>
      <c r="B58" s="6"/>
      <c r="C58" s="7"/>
      <c r="D58" s="6"/>
      <c r="E58" s="14"/>
      <c r="F58" s="14"/>
      <c r="G58" s="14"/>
      <c r="H58" s="57"/>
      <c r="I58" s="39"/>
      <c r="J58" s="13"/>
      <c r="K58" s="14"/>
      <c r="L58" s="13"/>
      <c r="M58" s="13"/>
      <c r="N58" s="40"/>
      <c r="P58" s="64"/>
      <c r="Q58" s="65"/>
      <c r="R58" s="78"/>
      <c r="S58" s="86"/>
      <c r="T58" s="64"/>
      <c r="U58" s="65"/>
      <c r="V58" s="26"/>
      <c r="W58" s="26"/>
    </row>
    <row r="59" spans="1:23" ht="12.75">
      <c r="A59" s="56"/>
      <c r="B59" s="18" t="s">
        <v>31</v>
      </c>
      <c r="C59" s="15" t="s">
        <v>99</v>
      </c>
      <c r="D59" s="6"/>
      <c r="E59" s="14"/>
      <c r="F59" s="14"/>
      <c r="G59" s="14"/>
      <c r="H59" s="57"/>
      <c r="I59" s="39"/>
      <c r="J59" s="13"/>
      <c r="K59" s="14"/>
      <c r="L59" s="13"/>
      <c r="M59" s="13"/>
      <c r="N59" s="40"/>
      <c r="P59" s="64"/>
      <c r="Q59" s="65"/>
      <c r="R59" s="78"/>
      <c r="S59" s="86"/>
      <c r="T59" s="64"/>
      <c r="U59" s="65"/>
      <c r="V59" s="26"/>
      <c r="W59" s="26"/>
    </row>
    <row r="60" spans="1:23" ht="12.75">
      <c r="A60" s="56" t="s">
        <v>33</v>
      </c>
      <c r="B60" s="6" t="s">
        <v>318</v>
      </c>
      <c r="C60" s="7" t="s">
        <v>319</v>
      </c>
      <c r="D60" s="6" t="s">
        <v>36</v>
      </c>
      <c r="E60" s="14" t="s">
        <v>320</v>
      </c>
      <c r="F60" s="14">
        <f t="shared" si="13"/>
        <v>207.48</v>
      </c>
      <c r="G60" s="14">
        <f t="shared" si="14"/>
        <v>0</v>
      </c>
      <c r="H60" s="57">
        <v>74.87100081768</v>
      </c>
      <c r="I60" s="39">
        <f t="shared" si="8"/>
        <v>15534.235249652245</v>
      </c>
      <c r="J60" s="13">
        <f t="shared" si="9"/>
        <v>0</v>
      </c>
      <c r="K60" s="14">
        <f t="shared" si="10"/>
        <v>0</v>
      </c>
      <c r="L60" s="13">
        <f t="shared" si="11"/>
        <v>15534.235249652245</v>
      </c>
      <c r="M60" s="13">
        <f t="shared" si="12"/>
        <v>0</v>
      </c>
      <c r="N60" s="40">
        <f t="shared" si="15"/>
        <v>0</v>
      </c>
      <c r="P60" s="64"/>
      <c r="Q60" s="65"/>
      <c r="R60" s="78"/>
      <c r="S60" s="86"/>
      <c r="T60" s="64"/>
      <c r="U60" s="65"/>
      <c r="V60" s="26"/>
      <c r="W60" s="26"/>
    </row>
    <row r="61" spans="1:23" ht="12.75">
      <c r="A61" s="56" t="s">
        <v>39</v>
      </c>
      <c r="B61" s="6" t="s">
        <v>321</v>
      </c>
      <c r="C61" s="7" t="s">
        <v>322</v>
      </c>
      <c r="D61" s="6" t="s">
        <v>36</v>
      </c>
      <c r="E61" s="14" t="s">
        <v>320</v>
      </c>
      <c r="F61" s="14">
        <f t="shared" si="13"/>
        <v>207.48</v>
      </c>
      <c r="G61" s="14">
        <f t="shared" si="14"/>
        <v>0</v>
      </c>
      <c r="H61" s="57">
        <v>34.163502943800005</v>
      </c>
      <c r="I61" s="39">
        <f t="shared" si="8"/>
        <v>7088.243590779624</v>
      </c>
      <c r="J61" s="13">
        <f t="shared" si="9"/>
        <v>0</v>
      </c>
      <c r="K61" s="14">
        <f t="shared" si="10"/>
        <v>0</v>
      </c>
      <c r="L61" s="13">
        <f t="shared" si="11"/>
        <v>7088.243590779624</v>
      </c>
      <c r="M61" s="13">
        <f t="shared" si="12"/>
        <v>0</v>
      </c>
      <c r="N61" s="40">
        <f t="shared" si="15"/>
        <v>0</v>
      </c>
      <c r="P61" s="64"/>
      <c r="Q61" s="65"/>
      <c r="R61" s="78"/>
      <c r="S61" s="86"/>
      <c r="T61" s="64"/>
      <c r="U61" s="65"/>
      <c r="V61" s="26"/>
      <c r="W61" s="26"/>
    </row>
    <row r="62" spans="1:23" ht="12.75">
      <c r="A62" s="56" t="s">
        <v>53</v>
      </c>
      <c r="B62" s="6" t="s">
        <v>59</v>
      </c>
      <c r="C62" s="7" t="s">
        <v>238</v>
      </c>
      <c r="D62" s="6" t="s">
        <v>239</v>
      </c>
      <c r="E62" s="14" t="s">
        <v>323</v>
      </c>
      <c r="F62" s="14">
        <f t="shared" si="13"/>
        <v>500</v>
      </c>
      <c r="G62" s="14">
        <f t="shared" si="14"/>
        <v>0</v>
      </c>
      <c r="H62" s="57">
        <v>33.682326846</v>
      </c>
      <c r="I62" s="39">
        <f t="shared" si="8"/>
        <v>16841.163423</v>
      </c>
      <c r="J62" s="13">
        <f t="shared" si="9"/>
        <v>0</v>
      </c>
      <c r="K62" s="14">
        <f t="shared" si="10"/>
        <v>0</v>
      </c>
      <c r="L62" s="13">
        <f t="shared" si="11"/>
        <v>16841.163423</v>
      </c>
      <c r="M62" s="13">
        <f t="shared" si="12"/>
        <v>0</v>
      </c>
      <c r="N62" s="40">
        <f t="shared" si="15"/>
        <v>0</v>
      </c>
      <c r="P62" s="64"/>
      <c r="Q62" s="65"/>
      <c r="R62" s="78"/>
      <c r="S62" s="86"/>
      <c r="T62" s="64"/>
      <c r="U62" s="65"/>
      <c r="V62" s="26"/>
      <c r="W62" s="26"/>
    </row>
    <row r="63" spans="1:23" ht="12.75">
      <c r="A63" s="56"/>
      <c r="B63" s="6"/>
      <c r="C63" s="7"/>
      <c r="D63" s="6"/>
      <c r="E63" s="14"/>
      <c r="F63" s="14"/>
      <c r="G63" s="14"/>
      <c r="H63" s="57"/>
      <c r="I63" s="39"/>
      <c r="J63" s="13"/>
      <c r="K63" s="14"/>
      <c r="L63" s="13"/>
      <c r="M63" s="13"/>
      <c r="N63" s="40"/>
      <c r="P63" s="64"/>
      <c r="Q63" s="65"/>
      <c r="R63" s="78"/>
      <c r="S63" s="86"/>
      <c r="T63" s="64"/>
      <c r="U63" s="65"/>
      <c r="V63" s="26"/>
      <c r="W63" s="26"/>
    </row>
    <row r="64" spans="1:23" ht="12.75">
      <c r="A64" s="56"/>
      <c r="B64" s="18" t="s">
        <v>31</v>
      </c>
      <c r="C64" s="15" t="s">
        <v>107</v>
      </c>
      <c r="D64" s="6"/>
      <c r="E64" s="14"/>
      <c r="F64" s="14"/>
      <c r="G64" s="14"/>
      <c r="H64" s="57"/>
      <c r="I64" s="39"/>
      <c r="J64" s="13"/>
      <c r="K64" s="14"/>
      <c r="L64" s="13"/>
      <c r="M64" s="13"/>
      <c r="N64" s="40"/>
      <c r="P64" s="64"/>
      <c r="Q64" s="65"/>
      <c r="R64" s="78"/>
      <c r="S64" s="86"/>
      <c r="T64" s="64"/>
      <c r="U64" s="65"/>
      <c r="V64" s="26"/>
      <c r="W64" s="26"/>
    </row>
    <row r="65" spans="1:23" ht="12.75">
      <c r="A65" s="56" t="s">
        <v>33</v>
      </c>
      <c r="B65" s="6" t="s">
        <v>59</v>
      </c>
      <c r="C65" s="7" t="s">
        <v>324</v>
      </c>
      <c r="D65" s="6" t="s">
        <v>66</v>
      </c>
      <c r="E65" s="14" t="s">
        <v>67</v>
      </c>
      <c r="F65" s="14">
        <f t="shared" si="13"/>
        <v>1</v>
      </c>
      <c r="G65" s="14">
        <f t="shared" si="14"/>
        <v>0</v>
      </c>
      <c r="H65" s="57">
        <v>16841.163422999998</v>
      </c>
      <c r="I65" s="39">
        <f t="shared" si="8"/>
        <v>16841.163422999998</v>
      </c>
      <c r="J65" s="13">
        <f t="shared" si="9"/>
        <v>0</v>
      </c>
      <c r="K65" s="14">
        <f t="shared" si="10"/>
        <v>0</v>
      </c>
      <c r="L65" s="13">
        <f t="shared" si="11"/>
        <v>16841.163422999998</v>
      </c>
      <c r="M65" s="13">
        <f t="shared" si="12"/>
        <v>0</v>
      </c>
      <c r="N65" s="40">
        <f t="shared" si="15"/>
        <v>0</v>
      </c>
      <c r="P65" s="64"/>
      <c r="Q65" s="65"/>
      <c r="R65" s="78"/>
      <c r="S65" s="86"/>
      <c r="T65" s="64"/>
      <c r="U65" s="65"/>
      <c r="V65" s="26"/>
      <c r="W65" s="26"/>
    </row>
    <row r="66" spans="1:23" ht="12.75">
      <c r="A66" s="56"/>
      <c r="B66" s="6"/>
      <c r="C66" s="7"/>
      <c r="D66" s="6"/>
      <c r="E66" s="14"/>
      <c r="F66" s="14"/>
      <c r="G66" s="14"/>
      <c r="H66" s="57"/>
      <c r="I66" s="39"/>
      <c r="J66" s="13"/>
      <c r="K66" s="14"/>
      <c r="L66" s="13"/>
      <c r="M66" s="13"/>
      <c r="N66" s="40"/>
      <c r="P66" s="64"/>
      <c r="Q66" s="65"/>
      <c r="R66" s="78"/>
      <c r="S66" s="86"/>
      <c r="T66" s="64"/>
      <c r="U66" s="65"/>
      <c r="V66" s="26"/>
      <c r="W66" s="26"/>
    </row>
    <row r="67" spans="1:23" ht="12.75">
      <c r="A67" s="56"/>
      <c r="B67" s="6"/>
      <c r="C67" s="7"/>
      <c r="D67" s="6"/>
      <c r="E67" s="14"/>
      <c r="F67" s="14"/>
      <c r="G67" s="14"/>
      <c r="H67" s="57"/>
      <c r="I67" s="39"/>
      <c r="J67" s="13"/>
      <c r="K67" s="14"/>
      <c r="L67" s="13"/>
      <c r="M67" s="13"/>
      <c r="N67" s="40"/>
      <c r="P67" s="64"/>
      <c r="Q67" s="65"/>
      <c r="R67" s="78"/>
      <c r="S67" s="86"/>
      <c r="T67" s="64"/>
      <c r="U67" s="65"/>
      <c r="V67" s="26"/>
      <c r="W67" s="26"/>
    </row>
    <row r="68" spans="1:23" s="21" customFormat="1" ht="12.75">
      <c r="A68" s="56"/>
      <c r="B68" s="6"/>
      <c r="C68" s="15" t="s">
        <v>28</v>
      </c>
      <c r="D68" s="6"/>
      <c r="E68" s="14"/>
      <c r="F68" s="14"/>
      <c r="G68" s="14"/>
      <c r="H68" s="57"/>
      <c r="I68" s="39"/>
      <c r="J68" s="13"/>
      <c r="K68" s="14"/>
      <c r="L68" s="13"/>
      <c r="M68" s="13"/>
      <c r="N68" s="40"/>
      <c r="O68" s="22"/>
      <c r="P68" s="68"/>
      <c r="Q68" s="65"/>
      <c r="R68" s="78"/>
      <c r="S68" s="86"/>
      <c r="T68" s="64"/>
      <c r="U68" s="65"/>
      <c r="V68" s="26"/>
      <c r="W68" s="26"/>
    </row>
    <row r="69" spans="1:23" s="21" customFormat="1" ht="12.75">
      <c r="A69" s="58"/>
      <c r="B69" s="18"/>
      <c r="C69" s="15"/>
      <c r="D69" s="18"/>
      <c r="E69" s="19"/>
      <c r="F69" s="19">
        <f>E69+SUM(P69:U69)</f>
        <v>0</v>
      </c>
      <c r="G69" s="19">
        <f>F69-E69</f>
        <v>0</v>
      </c>
      <c r="H69" s="59"/>
      <c r="I69" s="41">
        <f>ROUND(E69*H69,2)</f>
        <v>0</v>
      </c>
      <c r="J69" s="20">
        <f>ROUND(IF(G69&lt;0,G69*H69,0),2)</f>
        <v>0</v>
      </c>
      <c r="K69" s="19">
        <f>ROUND(IF(G69&lt;=0,0,G69*H69),2)</f>
        <v>0</v>
      </c>
      <c r="L69" s="20">
        <f>I69+J69+K69</f>
        <v>0</v>
      </c>
      <c r="M69" s="20">
        <f>L69-I69</f>
        <v>0</v>
      </c>
      <c r="N69" s="42" t="e">
        <f>M69/L69</f>
        <v>#DIV/0!</v>
      </c>
      <c r="P69" s="68"/>
      <c r="Q69" s="69"/>
      <c r="R69" s="80"/>
      <c r="S69" s="88"/>
      <c r="T69" s="68"/>
      <c r="U69" s="69"/>
      <c r="V69" s="26"/>
      <c r="W69" s="26"/>
    </row>
    <row r="70" spans="1:23" s="21" customFormat="1" ht="12.75">
      <c r="A70" s="58"/>
      <c r="B70" s="15"/>
      <c r="C70" s="15"/>
      <c r="D70" s="18"/>
      <c r="E70" s="19"/>
      <c r="F70" s="19"/>
      <c r="G70" s="19"/>
      <c r="H70" s="59"/>
      <c r="I70" s="41"/>
      <c r="J70" s="20"/>
      <c r="K70" s="19"/>
      <c r="L70" s="20"/>
      <c r="M70" s="20"/>
      <c r="N70" s="42"/>
      <c r="P70" s="68"/>
      <c r="Q70" s="69"/>
      <c r="R70" s="80"/>
      <c r="S70" s="88"/>
      <c r="T70" s="68"/>
      <c r="U70" s="69"/>
      <c r="V70" s="26"/>
      <c r="W70" s="26"/>
    </row>
    <row r="71" spans="1:23" s="22" customFormat="1" ht="12.75">
      <c r="A71" s="56"/>
      <c r="B71" s="6"/>
      <c r="C71" s="7"/>
      <c r="D71" s="6"/>
      <c r="E71" s="14"/>
      <c r="F71" s="14"/>
      <c r="G71" s="14"/>
      <c r="H71" s="57"/>
      <c r="I71" s="39"/>
      <c r="J71" s="13"/>
      <c r="K71" s="14"/>
      <c r="L71" s="13"/>
      <c r="M71" s="13"/>
      <c r="N71" s="40"/>
      <c r="P71" s="66"/>
      <c r="Q71" s="67"/>
      <c r="R71" s="79"/>
      <c r="S71" s="87"/>
      <c r="T71" s="66"/>
      <c r="U71" s="67"/>
      <c r="V71" s="26"/>
      <c r="W71" s="26"/>
    </row>
    <row r="72" spans="1:21" ht="13.5" thickBot="1">
      <c r="A72" s="56"/>
      <c r="B72" s="6"/>
      <c r="C72" s="7"/>
      <c r="D72" s="6"/>
      <c r="E72" s="6"/>
      <c r="F72" s="6"/>
      <c r="G72" s="6"/>
      <c r="H72" s="44"/>
      <c r="I72" s="43"/>
      <c r="J72" s="6"/>
      <c r="K72" s="6"/>
      <c r="L72" s="6"/>
      <c r="M72" s="6"/>
      <c r="N72" s="44"/>
      <c r="P72" s="70"/>
      <c r="Q72" s="71"/>
      <c r="R72" s="81"/>
      <c r="S72" s="89"/>
      <c r="T72" s="70"/>
      <c r="U72" s="71"/>
    </row>
    <row r="73" spans="1:22" ht="13.5" thickBot="1">
      <c r="A73" s="60"/>
      <c r="B73" s="61"/>
      <c r="C73" s="62" t="s">
        <v>17</v>
      </c>
      <c r="D73" s="61"/>
      <c r="E73" s="61"/>
      <c r="F73" s="61"/>
      <c r="G73" s="61"/>
      <c r="H73" s="63"/>
      <c r="I73" s="45">
        <f>SUBTOTAL(9,I9:I71)</f>
        <v>352909.989142794</v>
      </c>
      <c r="J73" s="46">
        <f>SUM(J9:J72)</f>
        <v>0</v>
      </c>
      <c r="K73" s="46">
        <f>SUM(K9:K72)</f>
        <v>0</v>
      </c>
      <c r="L73" s="47">
        <f>SUM(L9:L72)</f>
        <v>352909.989142794</v>
      </c>
      <c r="M73" s="47">
        <f>SUM(M9:M72)</f>
        <v>0</v>
      </c>
      <c r="N73" s="48">
        <f>M73/I73</f>
        <v>0</v>
      </c>
      <c r="V73" s="27"/>
    </row>
    <row r="74" spans="9:13" ht="4.5" customHeight="1">
      <c r="I74" s="1"/>
      <c r="M74" s="21"/>
    </row>
    <row r="76" ht="12.75">
      <c r="C76" s="24"/>
    </row>
    <row r="77" ht="12.75">
      <c r="C77" s="24"/>
    </row>
    <row r="78" ht="12.75">
      <c r="C78" s="25"/>
    </row>
    <row r="80" ht="12.75">
      <c r="C80" s="24"/>
    </row>
  </sheetData>
  <sheetProtection/>
  <mergeCells count="19">
    <mergeCell ref="A1:N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P8:Q8"/>
    <mergeCell ref="R8:S8"/>
    <mergeCell ref="T8:U8"/>
    <mergeCell ref="J5:J7"/>
    <mergeCell ref="K5:K7"/>
    <mergeCell ref="L5:L7"/>
    <mergeCell ref="M5:M7"/>
    <mergeCell ref="N5:N7"/>
    <mergeCell ref="P5:U5"/>
  </mergeCells>
  <printOptions/>
  <pageMargins left="0.7874015748031497" right="0.7874015748031497" top="0.9448818897637796" bottom="0.984251968503937" header="0.5118110236220472" footer="0.5118110236220472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5"/>
  <sheetViews>
    <sheetView tabSelected="1" zoomScaleSheetLayoutView="100" zoomScalePageLayoutView="0" workbookViewId="0" topLeftCell="A1">
      <pane xSplit="7" ySplit="7" topLeftCell="H6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G324" sqref="G324"/>
    </sheetView>
  </sheetViews>
  <sheetFormatPr defaultColWidth="9.00390625" defaultRowHeight="12.75" outlineLevelCol="1"/>
  <cols>
    <col min="1" max="1" width="4.375" style="0" customWidth="1"/>
    <col min="2" max="2" width="12.875" style="0" customWidth="1"/>
    <col min="3" max="3" width="55.625" style="0" customWidth="1"/>
    <col min="4" max="4" width="5.375" style="0" customWidth="1"/>
    <col min="5" max="6" width="10.375" style="0" customWidth="1"/>
    <col min="7" max="7" width="12.125" style="0" bestFit="1" customWidth="1"/>
    <col min="8" max="8" width="13.125" style="0" customWidth="1"/>
    <col min="9" max="9" width="12.00390625" style="0" customWidth="1" outlineLevel="1"/>
    <col min="10" max="10" width="11.625" style="0" customWidth="1" outlineLevel="1"/>
    <col min="11" max="11" width="12.125" style="0" customWidth="1" outlineLevel="1"/>
    <col min="12" max="12" width="12.00390625" style="0" customWidth="1" outlineLevel="1"/>
    <col min="13" max="13" width="11.75390625" style="0" customWidth="1" outlineLevel="1"/>
    <col min="14" max="14" width="12.75390625" style="0" customWidth="1" outlineLevel="1"/>
    <col min="15" max="15" width="3.25390625" style="0" customWidth="1"/>
    <col min="16" max="21" width="12.75390625" style="0" customWidth="1" outlineLevel="1"/>
    <col min="22" max="22" width="5.00390625" style="0" customWidth="1"/>
    <col min="23" max="23" width="11.75390625" style="0" bestFit="1" customWidth="1"/>
  </cols>
  <sheetData>
    <row r="1" spans="1:14" ht="13.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2.75" customHeight="1" thickBot="1">
      <c r="A2" s="49" t="s">
        <v>18</v>
      </c>
      <c r="B2" s="50"/>
      <c r="C2" s="50"/>
      <c r="D2" s="50"/>
      <c r="E2" s="50"/>
      <c r="F2" s="50"/>
      <c r="G2" s="50"/>
      <c r="H2" s="51"/>
      <c r="I2" s="28"/>
      <c r="J2" s="29"/>
      <c r="K2" s="29"/>
      <c r="L2" s="29"/>
      <c r="M2" s="29"/>
      <c r="N2" s="30"/>
    </row>
    <row r="3" spans="1:14" ht="13.5" thickBot="1">
      <c r="A3" s="52" t="s">
        <v>19</v>
      </c>
      <c r="B3" s="8"/>
      <c r="C3" s="101"/>
      <c r="D3" s="8"/>
      <c r="E3" s="8"/>
      <c r="F3" s="8"/>
      <c r="G3" s="8"/>
      <c r="H3" s="53"/>
      <c r="I3" s="31"/>
      <c r="J3" s="12" t="s">
        <v>16</v>
      </c>
      <c r="K3" s="11"/>
      <c r="L3" s="11"/>
      <c r="M3" s="72"/>
      <c r="N3" s="32"/>
    </row>
    <row r="4" spans="1:14" ht="13.5" thickBot="1">
      <c r="A4" s="54" t="s">
        <v>20</v>
      </c>
      <c r="B4" s="9"/>
      <c r="C4" s="9"/>
      <c r="D4" s="9"/>
      <c r="E4" s="9"/>
      <c r="F4" s="9"/>
      <c r="G4" s="9"/>
      <c r="H4" s="55"/>
      <c r="I4" s="33"/>
      <c r="J4" s="10"/>
      <c r="K4" s="2" t="s">
        <v>1</v>
      </c>
      <c r="L4" s="73"/>
      <c r="M4" s="10"/>
      <c r="N4" s="34"/>
    </row>
    <row r="5" spans="1:21" ht="12.75" customHeight="1" thickBot="1">
      <c r="A5" s="105" t="s">
        <v>2</v>
      </c>
      <c r="B5" s="108" t="s">
        <v>3</v>
      </c>
      <c r="C5" s="111" t="s">
        <v>4</v>
      </c>
      <c r="D5" s="114" t="s">
        <v>5</v>
      </c>
      <c r="E5" s="114" t="s">
        <v>6</v>
      </c>
      <c r="F5" s="114" t="s">
        <v>7</v>
      </c>
      <c r="G5" s="114" t="s">
        <v>8</v>
      </c>
      <c r="H5" s="117" t="s">
        <v>9</v>
      </c>
      <c r="I5" s="105" t="s">
        <v>10</v>
      </c>
      <c r="J5" s="114" t="s">
        <v>11</v>
      </c>
      <c r="K5" s="114" t="s">
        <v>12</v>
      </c>
      <c r="L5" s="115" t="s">
        <v>13</v>
      </c>
      <c r="M5" s="114" t="s">
        <v>14</v>
      </c>
      <c r="N5" s="117" t="s">
        <v>15</v>
      </c>
      <c r="P5" s="123" t="s">
        <v>21</v>
      </c>
      <c r="Q5" s="124"/>
      <c r="R5" s="124"/>
      <c r="S5" s="124"/>
      <c r="T5" s="124"/>
      <c r="U5" s="124"/>
    </row>
    <row r="6" spans="1:21" ht="12.75">
      <c r="A6" s="106"/>
      <c r="B6" s="109"/>
      <c r="C6" s="112"/>
      <c r="D6" s="115"/>
      <c r="E6" s="115"/>
      <c r="F6" s="115"/>
      <c r="G6" s="115"/>
      <c r="H6" s="118"/>
      <c r="I6" s="106"/>
      <c r="J6" s="115"/>
      <c r="K6" s="115"/>
      <c r="L6" s="115"/>
      <c r="M6" s="115"/>
      <c r="N6" s="118"/>
      <c r="P6" s="75" t="s">
        <v>22</v>
      </c>
      <c r="Q6" s="82" t="s">
        <v>22</v>
      </c>
      <c r="R6" s="76" t="s">
        <v>22</v>
      </c>
      <c r="S6" s="84" t="s">
        <v>22</v>
      </c>
      <c r="T6" s="75" t="s">
        <v>22</v>
      </c>
      <c r="U6" s="82" t="s">
        <v>22</v>
      </c>
    </row>
    <row r="7" spans="1:21" ht="12.75">
      <c r="A7" s="107"/>
      <c r="B7" s="110"/>
      <c r="C7" s="113"/>
      <c r="D7" s="116"/>
      <c r="E7" s="116"/>
      <c r="F7" s="116"/>
      <c r="G7" s="116"/>
      <c r="H7" s="119"/>
      <c r="I7" s="107"/>
      <c r="J7" s="116"/>
      <c r="K7" s="116"/>
      <c r="L7" s="116"/>
      <c r="M7" s="116"/>
      <c r="N7" s="119"/>
      <c r="P7" s="74" t="s">
        <v>23</v>
      </c>
      <c r="Q7" s="83" t="s">
        <v>24</v>
      </c>
      <c r="R7" s="77" t="s">
        <v>23</v>
      </c>
      <c r="S7" s="85" t="s">
        <v>24</v>
      </c>
      <c r="T7" s="74" t="s">
        <v>23</v>
      </c>
      <c r="U7" s="83" t="s">
        <v>24</v>
      </c>
    </row>
    <row r="8" spans="1:21" ht="12.75">
      <c r="A8" s="35">
        <v>1</v>
      </c>
      <c r="B8" s="4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6">
        <v>8</v>
      </c>
      <c r="I8" s="35">
        <v>9</v>
      </c>
      <c r="J8" s="3">
        <v>10</v>
      </c>
      <c r="K8" s="3">
        <v>11</v>
      </c>
      <c r="L8" s="3">
        <v>12</v>
      </c>
      <c r="M8" s="3">
        <v>13</v>
      </c>
      <c r="N8" s="36">
        <v>14</v>
      </c>
      <c r="P8" s="120" t="s">
        <v>25</v>
      </c>
      <c r="Q8" s="121"/>
      <c r="R8" s="122" t="s">
        <v>26</v>
      </c>
      <c r="S8" s="122"/>
      <c r="T8" s="120" t="s">
        <v>27</v>
      </c>
      <c r="U8" s="121"/>
    </row>
    <row r="9" spans="1:21" ht="12.75">
      <c r="A9" s="56"/>
      <c r="B9" s="23"/>
      <c r="C9" s="16"/>
      <c r="D9" s="5"/>
      <c r="E9" s="5"/>
      <c r="F9" s="17"/>
      <c r="G9" s="5"/>
      <c r="H9" s="57"/>
      <c r="I9" s="37"/>
      <c r="J9" s="5"/>
      <c r="K9" s="13" t="str">
        <f>IF(G9&lt;=0," ",G9*H9)</f>
        <v> </v>
      </c>
      <c r="L9" s="5"/>
      <c r="M9" s="5"/>
      <c r="N9" s="38"/>
      <c r="P9" s="64"/>
      <c r="Q9" s="65"/>
      <c r="R9" s="78"/>
      <c r="S9" s="86"/>
      <c r="T9" s="64"/>
      <c r="U9" s="65"/>
    </row>
    <row r="10" spans="1:22" ht="12.75">
      <c r="A10" s="56"/>
      <c r="B10" s="90" t="s">
        <v>29</v>
      </c>
      <c r="C10" s="91" t="s">
        <v>30</v>
      </c>
      <c r="D10" s="6"/>
      <c r="E10" s="14"/>
      <c r="F10" s="14"/>
      <c r="G10" s="14"/>
      <c r="H10" s="57"/>
      <c r="I10" s="39"/>
      <c r="J10" s="13"/>
      <c r="K10" s="14"/>
      <c r="L10" s="13"/>
      <c r="M10" s="13"/>
      <c r="N10" s="40"/>
      <c r="P10" s="64"/>
      <c r="Q10" s="65"/>
      <c r="R10" s="78"/>
      <c r="S10" s="86"/>
      <c r="T10" s="64"/>
      <c r="U10" s="65"/>
      <c r="V10" s="26"/>
    </row>
    <row r="11" spans="1:23" ht="12.75">
      <c r="A11" s="56"/>
      <c r="B11" s="18" t="s">
        <v>31</v>
      </c>
      <c r="C11" s="15" t="s">
        <v>32</v>
      </c>
      <c r="D11" s="6" t="s">
        <v>548</v>
      </c>
      <c r="E11" s="14"/>
      <c r="F11" s="14"/>
      <c r="G11" s="14"/>
      <c r="H11" s="57"/>
      <c r="I11" s="39"/>
      <c r="J11" s="13"/>
      <c r="K11" s="14"/>
      <c r="L11" s="13"/>
      <c r="M11" s="13"/>
      <c r="N11" s="40"/>
      <c r="P11" s="64"/>
      <c r="Q11" s="65"/>
      <c r="R11" s="78"/>
      <c r="S11" s="86"/>
      <c r="T11" s="64"/>
      <c r="U11" s="65"/>
      <c r="V11" s="26"/>
      <c r="W11" s="26"/>
    </row>
    <row r="12" spans="1:23" ht="12.75">
      <c r="A12" s="56" t="s">
        <v>33</v>
      </c>
      <c r="B12" s="6" t="s">
        <v>34</v>
      </c>
      <c r="C12" s="7" t="s">
        <v>35</v>
      </c>
      <c r="D12" s="6" t="s">
        <v>36</v>
      </c>
      <c r="E12" s="14" t="s">
        <v>37</v>
      </c>
      <c r="F12" s="14">
        <f>E12+SUM(P12:U12)</f>
        <v>11.2</v>
      </c>
      <c r="G12" s="14">
        <f>F12-E12</f>
        <v>0</v>
      </c>
      <c r="H12" s="57">
        <v>77.95052784360001</v>
      </c>
      <c r="I12" s="39">
        <f>E12*H12</f>
        <v>873.0459118483201</v>
      </c>
      <c r="J12" s="13">
        <f>IF(G12&lt;0,G12*H12,0)</f>
        <v>0</v>
      </c>
      <c r="K12" s="14">
        <f>IF(G12&lt;=0,0,G12*H12)</f>
        <v>0</v>
      </c>
      <c r="L12" s="13">
        <f>I12+J12+K12</f>
        <v>873.0459118483201</v>
      </c>
      <c r="M12" s="13">
        <f>L12-I12</f>
        <v>0</v>
      </c>
      <c r="N12" s="40">
        <f>M12/I12</f>
        <v>0</v>
      </c>
      <c r="P12" s="64"/>
      <c r="Q12" s="65"/>
      <c r="R12" s="78"/>
      <c r="S12" s="86"/>
      <c r="T12" s="64"/>
      <c r="U12" s="65"/>
      <c r="V12" s="26"/>
      <c r="W12" s="26"/>
    </row>
    <row r="13" spans="1:23" ht="12.75">
      <c r="A13" s="56"/>
      <c r="B13" s="6"/>
      <c r="C13" s="7" t="s">
        <v>38</v>
      </c>
      <c r="D13" s="6" t="s">
        <v>548</v>
      </c>
      <c r="E13" s="14"/>
      <c r="F13" s="14"/>
      <c r="G13" s="14"/>
      <c r="H13" s="57"/>
      <c r="I13" s="39"/>
      <c r="J13" s="13"/>
      <c r="K13" s="14"/>
      <c r="L13" s="13"/>
      <c r="M13" s="13"/>
      <c r="N13" s="40"/>
      <c r="P13" s="64"/>
      <c r="Q13" s="65"/>
      <c r="R13" s="78"/>
      <c r="S13" s="86"/>
      <c r="T13" s="64"/>
      <c r="U13" s="65"/>
      <c r="V13" s="26"/>
      <c r="W13" s="26"/>
    </row>
    <row r="14" spans="1:23" ht="12.75">
      <c r="A14" s="56" t="s">
        <v>39</v>
      </c>
      <c r="B14" s="6" t="s">
        <v>40</v>
      </c>
      <c r="C14" s="7" t="s">
        <v>41</v>
      </c>
      <c r="D14" s="6" t="s">
        <v>36</v>
      </c>
      <c r="E14" s="14" t="s">
        <v>42</v>
      </c>
      <c r="F14" s="14">
        <f>E14+SUM(P14:U14)</f>
        <v>53.7</v>
      </c>
      <c r="G14" s="14">
        <f>F14-E14</f>
        <v>0</v>
      </c>
      <c r="H14" s="57">
        <v>120.29402445000001</v>
      </c>
      <c r="I14" s="39">
        <f>E14*H14</f>
        <v>6459.789112965001</v>
      </c>
      <c r="J14" s="13">
        <f>IF(G14&lt;0,G14*H14,0)</f>
        <v>0</v>
      </c>
      <c r="K14" s="14">
        <f>IF(G14&lt;=0,0,G14*H14)</f>
        <v>0</v>
      </c>
      <c r="L14" s="13">
        <f>I14+J14+K14</f>
        <v>6459.789112965001</v>
      </c>
      <c r="M14" s="13">
        <f>L14-I14</f>
        <v>0</v>
      </c>
      <c r="N14" s="40">
        <f>M14/I14</f>
        <v>0</v>
      </c>
      <c r="P14" s="64"/>
      <c r="Q14" s="65"/>
      <c r="R14" s="78"/>
      <c r="S14" s="86"/>
      <c r="T14" s="64"/>
      <c r="U14" s="65"/>
      <c r="V14" s="26"/>
      <c r="W14" s="26"/>
    </row>
    <row r="15" spans="1:23" ht="12.75">
      <c r="A15" s="56"/>
      <c r="B15" s="6"/>
      <c r="C15" s="7" t="s">
        <v>43</v>
      </c>
      <c r="D15" s="6" t="s">
        <v>548</v>
      </c>
      <c r="E15" s="14"/>
      <c r="F15" s="14"/>
      <c r="G15" s="14"/>
      <c r="H15" s="57"/>
      <c r="I15" s="39"/>
      <c r="J15" s="13"/>
      <c r="K15" s="14"/>
      <c r="L15" s="13"/>
      <c r="M15" s="13"/>
      <c r="N15" s="40"/>
      <c r="P15" s="64"/>
      <c r="Q15" s="65"/>
      <c r="R15" s="78"/>
      <c r="S15" s="86"/>
      <c r="T15" s="64"/>
      <c r="U15" s="65"/>
      <c r="V15" s="26"/>
      <c r="W15" s="26"/>
    </row>
    <row r="16" spans="1:23" ht="12.75">
      <c r="A16" s="56"/>
      <c r="B16" s="6"/>
      <c r="C16" s="7"/>
      <c r="D16" s="6" t="s">
        <v>548</v>
      </c>
      <c r="E16" s="14"/>
      <c r="F16" s="14"/>
      <c r="G16" s="14"/>
      <c r="H16" s="57"/>
      <c r="I16" s="39"/>
      <c r="J16" s="13"/>
      <c r="K16" s="14"/>
      <c r="L16" s="13"/>
      <c r="M16" s="13"/>
      <c r="N16" s="40"/>
      <c r="P16" s="64"/>
      <c r="Q16" s="65"/>
      <c r="R16" s="78"/>
      <c r="S16" s="86"/>
      <c r="T16" s="64"/>
      <c r="U16" s="65"/>
      <c r="V16" s="26"/>
      <c r="W16" s="26"/>
    </row>
    <row r="17" spans="1:23" ht="12.75">
      <c r="A17" s="56"/>
      <c r="B17" s="18" t="s">
        <v>31</v>
      </c>
      <c r="C17" s="15" t="s">
        <v>44</v>
      </c>
      <c r="D17" s="6" t="s">
        <v>548</v>
      </c>
      <c r="E17" s="14"/>
      <c r="F17" s="14"/>
      <c r="G17" s="14"/>
      <c r="H17" s="57"/>
      <c r="I17" s="39"/>
      <c r="J17" s="13"/>
      <c r="K17" s="14"/>
      <c r="L17" s="13"/>
      <c r="M17" s="13"/>
      <c r="N17" s="40"/>
      <c r="P17" s="64"/>
      <c r="Q17" s="65"/>
      <c r="R17" s="78"/>
      <c r="S17" s="86"/>
      <c r="T17" s="64"/>
      <c r="U17" s="65"/>
      <c r="V17" s="26"/>
      <c r="W17" s="26"/>
    </row>
    <row r="18" spans="1:23" ht="12.75">
      <c r="A18" s="56" t="s">
        <v>33</v>
      </c>
      <c r="B18" s="6" t="s">
        <v>45</v>
      </c>
      <c r="C18" s="7" t="s">
        <v>46</v>
      </c>
      <c r="D18" s="6" t="s">
        <v>47</v>
      </c>
      <c r="E18" s="14" t="s">
        <v>48</v>
      </c>
      <c r="F18" s="14">
        <f>E18+SUM(P18:U18)</f>
        <v>120</v>
      </c>
      <c r="G18" s="14">
        <f>F18-E18</f>
        <v>0</v>
      </c>
      <c r="H18" s="57">
        <v>28.870565868</v>
      </c>
      <c r="I18" s="39">
        <f>E18*H18</f>
        <v>3464.46790416</v>
      </c>
      <c r="J18" s="13">
        <f>IF(G18&lt;0,G18*H18,0)</f>
        <v>0</v>
      </c>
      <c r="K18" s="14">
        <f>IF(G18&lt;=0,0,G18*H18)</f>
        <v>0</v>
      </c>
      <c r="L18" s="13">
        <f>I18+J18+K18</f>
        <v>3464.46790416</v>
      </c>
      <c r="M18" s="13">
        <f>L18-I18</f>
        <v>0</v>
      </c>
      <c r="N18" s="40">
        <f>M18/I18</f>
        <v>0</v>
      </c>
      <c r="P18" s="64"/>
      <c r="Q18" s="65"/>
      <c r="R18" s="78"/>
      <c r="S18" s="86"/>
      <c r="T18" s="64"/>
      <c r="U18" s="65"/>
      <c r="V18" s="26"/>
      <c r="W18" s="26"/>
    </row>
    <row r="19" spans="1:23" ht="12.75">
      <c r="A19" s="56"/>
      <c r="B19" s="6"/>
      <c r="C19" s="7" t="s">
        <v>49</v>
      </c>
      <c r="D19" s="6" t="s">
        <v>548</v>
      </c>
      <c r="E19" s="14"/>
      <c r="F19" s="14"/>
      <c r="G19" s="14"/>
      <c r="H19" s="57"/>
      <c r="I19" s="39"/>
      <c r="J19" s="13"/>
      <c r="K19" s="14"/>
      <c r="L19" s="13"/>
      <c r="M19" s="13"/>
      <c r="N19" s="40"/>
      <c r="P19" s="64"/>
      <c r="Q19" s="65"/>
      <c r="R19" s="78"/>
      <c r="S19" s="86"/>
      <c r="T19" s="64"/>
      <c r="U19" s="65"/>
      <c r="V19" s="26"/>
      <c r="W19" s="26"/>
    </row>
    <row r="20" spans="1:23" ht="12.75">
      <c r="A20" s="56" t="s">
        <v>39</v>
      </c>
      <c r="B20" s="6" t="s">
        <v>50</v>
      </c>
      <c r="C20" s="7" t="s">
        <v>51</v>
      </c>
      <c r="D20" s="6" t="s">
        <v>47</v>
      </c>
      <c r="E20" s="14" t="s">
        <v>52</v>
      </c>
      <c r="F20" s="14">
        <f>E20+SUM(P20:U20)</f>
        <v>180</v>
      </c>
      <c r="G20" s="14">
        <f>F20-E20</f>
        <v>0</v>
      </c>
      <c r="H20" s="57">
        <v>28.870565868</v>
      </c>
      <c r="I20" s="39">
        <f>E20*H20</f>
        <v>5196.70185624</v>
      </c>
      <c r="J20" s="13">
        <f>IF(G20&lt;0,G20*H20,0)</f>
        <v>0</v>
      </c>
      <c r="K20" s="14">
        <f>IF(G20&lt;=0,0,G20*H20)</f>
        <v>0</v>
      </c>
      <c r="L20" s="13">
        <f>I20+J20+K20</f>
        <v>5196.70185624</v>
      </c>
      <c r="M20" s="13">
        <f>L20-I20</f>
        <v>0</v>
      </c>
      <c r="N20" s="40">
        <f>M20/I20</f>
        <v>0</v>
      </c>
      <c r="P20" s="64"/>
      <c r="Q20" s="65"/>
      <c r="R20" s="78"/>
      <c r="S20" s="86"/>
      <c r="T20" s="64"/>
      <c r="U20" s="65"/>
      <c r="V20" s="26"/>
      <c r="W20" s="26"/>
    </row>
    <row r="21" spans="1:23" ht="12.75">
      <c r="A21" s="56"/>
      <c r="B21" s="6"/>
      <c r="C21" s="7" t="s">
        <v>49</v>
      </c>
      <c r="D21" s="6" t="s">
        <v>548</v>
      </c>
      <c r="E21" s="14"/>
      <c r="F21" s="14"/>
      <c r="G21" s="14"/>
      <c r="H21" s="57"/>
      <c r="I21" s="39"/>
      <c r="J21" s="13"/>
      <c r="K21" s="14"/>
      <c r="L21" s="13"/>
      <c r="M21" s="13"/>
      <c r="N21" s="40"/>
      <c r="P21" s="64"/>
      <c r="Q21" s="65"/>
      <c r="R21" s="78"/>
      <c r="S21" s="86"/>
      <c r="T21" s="64"/>
      <c r="U21" s="65"/>
      <c r="V21" s="26"/>
      <c r="W21" s="26"/>
    </row>
    <row r="22" spans="1:23" ht="12.75">
      <c r="A22" s="56" t="s">
        <v>53</v>
      </c>
      <c r="B22" s="6" t="s">
        <v>54</v>
      </c>
      <c r="C22" s="7" t="s">
        <v>55</v>
      </c>
      <c r="D22" s="6" t="s">
        <v>47</v>
      </c>
      <c r="E22" s="14" t="s">
        <v>56</v>
      </c>
      <c r="F22" s="14">
        <f>E22+SUM(P22:U22)</f>
        <v>70</v>
      </c>
      <c r="G22" s="14">
        <f>F22-E22</f>
        <v>0</v>
      </c>
      <c r="H22" s="57">
        <v>43.30584880200001</v>
      </c>
      <c r="I22" s="39">
        <f>E22*H22</f>
        <v>3031.4094161400003</v>
      </c>
      <c r="J22" s="13">
        <f>IF(G22&lt;0,G22*H22,0)</f>
        <v>0</v>
      </c>
      <c r="K22" s="14">
        <f>IF(G22&lt;=0,0,G22*H22)</f>
        <v>0</v>
      </c>
      <c r="L22" s="13">
        <f>I22+J22+K22</f>
        <v>3031.4094161400003</v>
      </c>
      <c r="M22" s="13">
        <f>L22-I22</f>
        <v>0</v>
      </c>
      <c r="N22" s="40">
        <f>M22/I22</f>
        <v>0</v>
      </c>
      <c r="P22" s="64"/>
      <c r="Q22" s="65"/>
      <c r="R22" s="78"/>
      <c r="S22" s="86"/>
      <c r="T22" s="64"/>
      <c r="U22" s="65"/>
      <c r="V22" s="26"/>
      <c r="W22" s="26"/>
    </row>
    <row r="23" spans="1:23" ht="12.75">
      <c r="A23" s="56"/>
      <c r="B23" s="6"/>
      <c r="C23" s="7" t="s">
        <v>57</v>
      </c>
      <c r="D23" s="6" t="s">
        <v>548</v>
      </c>
      <c r="E23" s="14"/>
      <c r="F23" s="14"/>
      <c r="G23" s="14"/>
      <c r="H23" s="57"/>
      <c r="I23" s="39"/>
      <c r="J23" s="13"/>
      <c r="K23" s="14"/>
      <c r="L23" s="13"/>
      <c r="M23" s="13"/>
      <c r="N23" s="40"/>
      <c r="P23" s="64"/>
      <c r="Q23" s="65"/>
      <c r="R23" s="78"/>
      <c r="S23" s="86"/>
      <c r="T23" s="64"/>
      <c r="U23" s="65"/>
      <c r="V23" s="26"/>
      <c r="W23" s="26"/>
    </row>
    <row r="24" spans="1:23" ht="12.75">
      <c r="A24" s="56" t="s">
        <v>58</v>
      </c>
      <c r="B24" s="6" t="s">
        <v>59</v>
      </c>
      <c r="C24" s="7" t="s">
        <v>60</v>
      </c>
      <c r="D24" s="6" t="s">
        <v>47</v>
      </c>
      <c r="E24" s="14" t="s">
        <v>61</v>
      </c>
      <c r="F24" s="14">
        <f>E24+SUM(P24:U24)</f>
        <v>30</v>
      </c>
      <c r="G24" s="14">
        <f>F24-E24</f>
        <v>0</v>
      </c>
      <c r="H24" s="57">
        <v>43.30584880200001</v>
      </c>
      <c r="I24" s="39">
        <f>E24*H24</f>
        <v>1299.1754640600002</v>
      </c>
      <c r="J24" s="13">
        <f>IF(G24&lt;0,G24*H24,0)</f>
        <v>0</v>
      </c>
      <c r="K24" s="14">
        <f>IF(G24&lt;=0,0,G24*H24)</f>
        <v>0</v>
      </c>
      <c r="L24" s="13">
        <f>I24+J24+K24</f>
        <v>1299.1754640600002</v>
      </c>
      <c r="M24" s="13">
        <f>L24-I24</f>
        <v>0</v>
      </c>
      <c r="N24" s="40">
        <f>M24/I24</f>
        <v>0</v>
      </c>
      <c r="P24" s="64"/>
      <c r="Q24" s="65"/>
      <c r="R24" s="78"/>
      <c r="S24" s="86"/>
      <c r="T24" s="64"/>
      <c r="U24" s="65"/>
      <c r="V24" s="26"/>
      <c r="W24" s="26"/>
    </row>
    <row r="25" spans="1:23" ht="12.75">
      <c r="A25" s="56" t="s">
        <v>62</v>
      </c>
      <c r="B25" s="6" t="s">
        <v>59</v>
      </c>
      <c r="C25" s="7" t="s">
        <v>63</v>
      </c>
      <c r="D25" s="6" t="s">
        <v>47</v>
      </c>
      <c r="E25" s="14" t="s">
        <v>61</v>
      </c>
      <c r="F25" s="14">
        <f>E25+SUM(P25:U25)</f>
        <v>30</v>
      </c>
      <c r="G25" s="14">
        <f>F25-E25</f>
        <v>0</v>
      </c>
      <c r="H25" s="57">
        <v>43.30584880200001</v>
      </c>
      <c r="I25" s="39">
        <f>E25*H25</f>
        <v>1299.1754640600002</v>
      </c>
      <c r="J25" s="13">
        <f>IF(G25&lt;0,G25*H25,0)</f>
        <v>0</v>
      </c>
      <c r="K25" s="14">
        <f>IF(G25&lt;=0,0,G25*H25)</f>
        <v>0</v>
      </c>
      <c r="L25" s="13">
        <f>I25+J25+K25</f>
        <v>1299.1754640600002</v>
      </c>
      <c r="M25" s="13">
        <f>L25-I25</f>
        <v>0</v>
      </c>
      <c r="N25" s="40">
        <f>M25/I25</f>
        <v>0</v>
      </c>
      <c r="P25" s="64"/>
      <c r="Q25" s="65"/>
      <c r="R25" s="78"/>
      <c r="S25" s="86"/>
      <c r="T25" s="64"/>
      <c r="U25" s="65"/>
      <c r="V25" s="26"/>
      <c r="W25" s="26"/>
    </row>
    <row r="26" spans="1:23" ht="12.75">
      <c r="A26" s="56" t="s">
        <v>64</v>
      </c>
      <c r="B26" s="6" t="s">
        <v>59</v>
      </c>
      <c r="C26" s="7" t="s">
        <v>65</v>
      </c>
      <c r="D26" s="6" t="s">
        <v>66</v>
      </c>
      <c r="E26" s="14" t="s">
        <v>67</v>
      </c>
      <c r="F26" s="14">
        <f>E26+SUM(P26:U26)</f>
        <v>1</v>
      </c>
      <c r="G26" s="14">
        <f>F26-E26</f>
        <v>0</v>
      </c>
      <c r="H26" s="57">
        <v>6255.2892714</v>
      </c>
      <c r="I26" s="39">
        <f>E26*H26</f>
        <v>6255.2892714</v>
      </c>
      <c r="J26" s="13">
        <f>IF(G26&lt;0,G26*H26,0)</f>
        <v>0</v>
      </c>
      <c r="K26" s="14">
        <f>IF(G26&lt;=0,0,G26*H26)</f>
        <v>0</v>
      </c>
      <c r="L26" s="13">
        <f>I26+J26+K26</f>
        <v>6255.2892714</v>
      </c>
      <c r="M26" s="13">
        <f>L26-I26</f>
        <v>0</v>
      </c>
      <c r="N26" s="40">
        <f>M26/I26</f>
        <v>0</v>
      </c>
      <c r="P26" s="64"/>
      <c r="Q26" s="65"/>
      <c r="R26" s="78"/>
      <c r="S26" s="86"/>
      <c r="T26" s="64"/>
      <c r="U26" s="65"/>
      <c r="V26" s="26"/>
      <c r="W26" s="26"/>
    </row>
    <row r="27" spans="1:23" ht="12.75">
      <c r="A27" s="56"/>
      <c r="B27" s="6"/>
      <c r="C27" s="7" t="s">
        <v>68</v>
      </c>
      <c r="D27" s="6" t="s">
        <v>548</v>
      </c>
      <c r="E27" s="14"/>
      <c r="F27" s="14"/>
      <c r="G27" s="14"/>
      <c r="H27" s="57"/>
      <c r="I27" s="39"/>
      <c r="J27" s="13"/>
      <c r="K27" s="14"/>
      <c r="L27" s="13"/>
      <c r="M27" s="13"/>
      <c r="N27" s="40"/>
      <c r="P27" s="64"/>
      <c r="Q27" s="65"/>
      <c r="R27" s="78"/>
      <c r="S27" s="86"/>
      <c r="T27" s="64"/>
      <c r="U27" s="65"/>
      <c r="V27" s="26"/>
      <c r="W27" s="26"/>
    </row>
    <row r="28" spans="1:23" ht="12.75">
      <c r="A28" s="56" t="s">
        <v>69</v>
      </c>
      <c r="B28" s="6" t="s">
        <v>59</v>
      </c>
      <c r="C28" s="7" t="s">
        <v>70</v>
      </c>
      <c r="D28" s="6" t="s">
        <v>66</v>
      </c>
      <c r="E28" s="14" t="s">
        <v>67</v>
      </c>
      <c r="F28" s="14">
        <f>E28+SUM(P28:U28)</f>
        <v>1</v>
      </c>
      <c r="G28" s="14">
        <f>F28-E28</f>
        <v>0</v>
      </c>
      <c r="H28" s="57">
        <v>14849.094378108002</v>
      </c>
      <c r="I28" s="39">
        <f>E28*H28</f>
        <v>14849.094378108002</v>
      </c>
      <c r="J28" s="13">
        <f>IF(G28&lt;0,G28*H28,0)</f>
        <v>0</v>
      </c>
      <c r="K28" s="14">
        <f>IF(G28&lt;=0,0,G28*H28)</f>
        <v>0</v>
      </c>
      <c r="L28" s="13">
        <f>I28+J28+K28</f>
        <v>14849.094378108002</v>
      </c>
      <c r="M28" s="13">
        <f>L28-I28</f>
        <v>0</v>
      </c>
      <c r="N28" s="40">
        <f>M28/I28</f>
        <v>0</v>
      </c>
      <c r="P28" s="64"/>
      <c r="Q28" s="65"/>
      <c r="R28" s="78"/>
      <c r="S28" s="86"/>
      <c r="T28" s="64"/>
      <c r="U28" s="65"/>
      <c r="V28" s="26"/>
      <c r="W28" s="26"/>
    </row>
    <row r="29" spans="1:23" ht="12.75">
      <c r="A29" s="56"/>
      <c r="B29" s="6"/>
      <c r="C29" s="7" t="s">
        <v>71</v>
      </c>
      <c r="D29" s="6" t="s">
        <v>548</v>
      </c>
      <c r="E29" s="14"/>
      <c r="F29" s="14"/>
      <c r="G29" s="14"/>
      <c r="H29" s="57"/>
      <c r="I29" s="39"/>
      <c r="J29" s="13"/>
      <c r="K29" s="14"/>
      <c r="L29" s="13"/>
      <c r="M29" s="13"/>
      <c r="N29" s="40"/>
      <c r="P29" s="64"/>
      <c r="Q29" s="65"/>
      <c r="R29" s="78"/>
      <c r="S29" s="86"/>
      <c r="T29" s="64"/>
      <c r="U29" s="65"/>
      <c r="V29" s="26"/>
      <c r="W29" s="26"/>
    </row>
    <row r="30" spans="1:23" ht="12.75">
      <c r="A30" s="56" t="s">
        <v>72</v>
      </c>
      <c r="B30" s="6" t="s">
        <v>59</v>
      </c>
      <c r="C30" s="7" t="s">
        <v>73</v>
      </c>
      <c r="D30" s="6" t="s">
        <v>66</v>
      </c>
      <c r="E30" s="14" t="s">
        <v>67</v>
      </c>
      <c r="F30" s="14">
        <f>E30+SUM(P30:U30)</f>
        <v>1</v>
      </c>
      <c r="G30" s="14">
        <f>F30-E30</f>
        <v>0</v>
      </c>
      <c r="H30" s="57">
        <v>9623.521955999999</v>
      </c>
      <c r="I30" s="39">
        <f>E30*H30</f>
        <v>9623.521955999999</v>
      </c>
      <c r="J30" s="13">
        <f>IF(G30&lt;0,G30*H30,0)</f>
        <v>0</v>
      </c>
      <c r="K30" s="14">
        <f>IF(G30&lt;=0,0,G30*H30)</f>
        <v>0</v>
      </c>
      <c r="L30" s="13">
        <f>I30+J30+K30</f>
        <v>9623.521955999999</v>
      </c>
      <c r="M30" s="13">
        <f>L30-I30</f>
        <v>0</v>
      </c>
      <c r="N30" s="40">
        <f>M30/I30</f>
        <v>0</v>
      </c>
      <c r="P30" s="64"/>
      <c r="Q30" s="65"/>
      <c r="R30" s="78"/>
      <c r="S30" s="86"/>
      <c r="T30" s="64"/>
      <c r="U30" s="65"/>
      <c r="V30" s="26"/>
      <c r="W30" s="26"/>
    </row>
    <row r="31" spans="1:23" ht="12.75">
      <c r="A31" s="56"/>
      <c r="B31" s="6"/>
      <c r="C31" s="7" t="s">
        <v>74</v>
      </c>
      <c r="D31" s="6" t="s">
        <v>548</v>
      </c>
      <c r="E31" s="14"/>
      <c r="F31" s="14"/>
      <c r="G31" s="14"/>
      <c r="H31" s="57"/>
      <c r="I31" s="39"/>
      <c r="J31" s="13"/>
      <c r="K31" s="14"/>
      <c r="L31" s="13"/>
      <c r="M31" s="13"/>
      <c r="N31" s="40"/>
      <c r="P31" s="64"/>
      <c r="Q31" s="65"/>
      <c r="R31" s="78"/>
      <c r="S31" s="86"/>
      <c r="T31" s="64"/>
      <c r="U31" s="65"/>
      <c r="V31" s="26"/>
      <c r="W31" s="26"/>
    </row>
    <row r="32" spans="1:23" ht="12.75">
      <c r="A32" s="56" t="s">
        <v>75</v>
      </c>
      <c r="B32" s="6" t="s">
        <v>59</v>
      </c>
      <c r="C32" s="7" t="s">
        <v>76</v>
      </c>
      <c r="D32" s="6" t="s">
        <v>66</v>
      </c>
      <c r="E32" s="14" t="s">
        <v>67</v>
      </c>
      <c r="F32" s="14">
        <f>E32+SUM(P32:U32)</f>
        <v>1</v>
      </c>
      <c r="G32" s="14">
        <f>F32-E32</f>
        <v>0</v>
      </c>
      <c r="H32" s="57">
        <v>7987.5232234800005</v>
      </c>
      <c r="I32" s="39">
        <f>E32*H32</f>
        <v>7987.5232234800005</v>
      </c>
      <c r="J32" s="13">
        <f>IF(G32&lt;0,G32*H32,0)</f>
        <v>0</v>
      </c>
      <c r="K32" s="14">
        <f>IF(G32&lt;=0,0,G32*H32)</f>
        <v>0</v>
      </c>
      <c r="L32" s="13">
        <f>I32+J32+K32</f>
        <v>7987.5232234800005</v>
      </c>
      <c r="M32" s="13">
        <f>L32-I32</f>
        <v>0</v>
      </c>
      <c r="N32" s="40">
        <f>M32/I32</f>
        <v>0</v>
      </c>
      <c r="P32" s="64"/>
      <c r="Q32" s="65"/>
      <c r="R32" s="78"/>
      <c r="S32" s="86"/>
      <c r="T32" s="64"/>
      <c r="U32" s="65"/>
      <c r="V32" s="26"/>
      <c r="W32" s="26"/>
    </row>
    <row r="33" spans="1:23" ht="12.75">
      <c r="A33" s="56"/>
      <c r="B33" s="6"/>
      <c r="C33" s="7" t="s">
        <v>77</v>
      </c>
      <c r="D33" s="6" t="s">
        <v>548</v>
      </c>
      <c r="E33" s="14"/>
      <c r="F33" s="14"/>
      <c r="G33" s="14"/>
      <c r="H33" s="57"/>
      <c r="I33" s="39"/>
      <c r="J33" s="13"/>
      <c r="K33" s="14"/>
      <c r="L33" s="13"/>
      <c r="M33" s="13"/>
      <c r="N33" s="40"/>
      <c r="P33" s="64"/>
      <c r="Q33" s="65"/>
      <c r="R33" s="78"/>
      <c r="S33" s="86"/>
      <c r="T33" s="64"/>
      <c r="U33" s="65"/>
      <c r="V33" s="26"/>
      <c r="W33" s="26"/>
    </row>
    <row r="34" spans="1:23" ht="12.75">
      <c r="A34" s="56" t="s">
        <v>78</v>
      </c>
      <c r="B34" s="6" t="s">
        <v>59</v>
      </c>
      <c r="C34" s="7" t="s">
        <v>79</v>
      </c>
      <c r="D34" s="6" t="s">
        <v>66</v>
      </c>
      <c r="E34" s="14" t="s">
        <v>67</v>
      </c>
      <c r="F34" s="14">
        <f>E34+SUM(P34:U34)</f>
        <v>1</v>
      </c>
      <c r="G34" s="14">
        <f>F34-E34</f>
        <v>0</v>
      </c>
      <c r="H34" s="57">
        <v>9623.521955999999</v>
      </c>
      <c r="I34" s="39">
        <f>E34*H34</f>
        <v>9623.521955999999</v>
      </c>
      <c r="J34" s="13">
        <f>IF(G34&lt;0,G34*H34,0)</f>
        <v>0</v>
      </c>
      <c r="K34" s="14">
        <f>IF(G34&lt;=0,0,G34*H34)</f>
        <v>0</v>
      </c>
      <c r="L34" s="13">
        <f>I34+J34+K34</f>
        <v>9623.521955999999</v>
      </c>
      <c r="M34" s="13">
        <f>L34-I34</f>
        <v>0</v>
      </c>
      <c r="N34" s="40">
        <f>M34/I34</f>
        <v>0</v>
      </c>
      <c r="P34" s="64"/>
      <c r="Q34" s="65"/>
      <c r="R34" s="78"/>
      <c r="S34" s="86"/>
      <c r="T34" s="64"/>
      <c r="U34" s="65"/>
      <c r="V34" s="26"/>
      <c r="W34" s="26"/>
    </row>
    <row r="35" spans="1:23" ht="12.75">
      <c r="A35" s="56" t="s">
        <v>80</v>
      </c>
      <c r="B35" s="6" t="s">
        <v>59</v>
      </c>
      <c r="C35" s="7" t="s">
        <v>81</v>
      </c>
      <c r="D35" s="6" t="s">
        <v>66</v>
      </c>
      <c r="E35" s="14" t="s">
        <v>67</v>
      </c>
      <c r="F35" s="14">
        <f>E35+SUM(P35:U35)</f>
        <v>1</v>
      </c>
      <c r="G35" s="14">
        <f>F35-E35</f>
        <v>0</v>
      </c>
      <c r="H35" s="57">
        <v>6255.2892714</v>
      </c>
      <c r="I35" s="39">
        <f>E35*H35</f>
        <v>6255.2892714</v>
      </c>
      <c r="J35" s="13">
        <f>IF(G35&lt;0,G35*H35,0)</f>
        <v>0</v>
      </c>
      <c r="K35" s="14">
        <f>IF(G35&lt;=0,0,G35*H35)</f>
        <v>0</v>
      </c>
      <c r="L35" s="13">
        <f>I35+J35+K35</f>
        <v>6255.2892714</v>
      </c>
      <c r="M35" s="13">
        <f>L35-I35</f>
        <v>0</v>
      </c>
      <c r="N35" s="40">
        <f>M35/I35</f>
        <v>0</v>
      </c>
      <c r="P35" s="64"/>
      <c r="Q35" s="65"/>
      <c r="R35" s="78"/>
      <c r="S35" s="86"/>
      <c r="T35" s="64"/>
      <c r="U35" s="65"/>
      <c r="V35" s="26"/>
      <c r="W35" s="26"/>
    </row>
    <row r="36" spans="1:23" ht="12.75">
      <c r="A36" s="56"/>
      <c r="B36" s="6"/>
      <c r="C36" s="7"/>
      <c r="D36" s="6" t="s">
        <v>548</v>
      </c>
      <c r="E36" s="14"/>
      <c r="F36" s="14"/>
      <c r="G36" s="14"/>
      <c r="H36" s="57"/>
      <c r="I36" s="39"/>
      <c r="J36" s="13"/>
      <c r="K36" s="14"/>
      <c r="L36" s="13"/>
      <c r="M36" s="13"/>
      <c r="N36" s="40"/>
      <c r="P36" s="64"/>
      <c r="Q36" s="65"/>
      <c r="R36" s="78"/>
      <c r="S36" s="86"/>
      <c r="T36" s="64"/>
      <c r="U36" s="65"/>
      <c r="V36" s="26"/>
      <c r="W36" s="26"/>
    </row>
    <row r="37" spans="1:23" ht="12.75">
      <c r="A37" s="56"/>
      <c r="B37" s="18" t="s">
        <v>31</v>
      </c>
      <c r="C37" s="15" t="s">
        <v>82</v>
      </c>
      <c r="D37" s="6" t="s">
        <v>548</v>
      </c>
      <c r="E37" s="14"/>
      <c r="F37" s="14"/>
      <c r="G37" s="14"/>
      <c r="H37" s="57"/>
      <c r="I37" s="39"/>
      <c r="J37" s="13"/>
      <c r="K37" s="14"/>
      <c r="L37" s="13"/>
      <c r="M37" s="13"/>
      <c r="N37" s="40"/>
      <c r="P37" s="64"/>
      <c r="Q37" s="65"/>
      <c r="R37" s="78"/>
      <c r="S37" s="86"/>
      <c r="T37" s="64"/>
      <c r="U37" s="65"/>
      <c r="V37" s="26"/>
      <c r="W37" s="26"/>
    </row>
    <row r="38" spans="1:23" ht="12.75">
      <c r="A38" s="56" t="s">
        <v>33</v>
      </c>
      <c r="B38" s="6" t="s">
        <v>83</v>
      </c>
      <c r="C38" s="7" t="s">
        <v>84</v>
      </c>
      <c r="D38" s="6" t="s">
        <v>85</v>
      </c>
      <c r="E38" s="14" t="s">
        <v>86</v>
      </c>
      <c r="F38" s="14">
        <f>E38+SUM(P38:U38)</f>
        <v>719</v>
      </c>
      <c r="G38" s="14">
        <f>F38-E38</f>
        <v>0</v>
      </c>
      <c r="H38" s="57">
        <v>164.5622254476</v>
      </c>
      <c r="I38" s="39">
        <f>E38*H38</f>
        <v>118320.2400968244</v>
      </c>
      <c r="J38" s="13">
        <f>IF(G38&lt;0,G38*H38,0)</f>
        <v>0</v>
      </c>
      <c r="K38" s="14">
        <f>IF(G38&lt;=0,0,G38*H38)</f>
        <v>0</v>
      </c>
      <c r="L38" s="13">
        <f>I38+J38+K38</f>
        <v>118320.2400968244</v>
      </c>
      <c r="M38" s="13">
        <f>L38-I38</f>
        <v>0</v>
      </c>
      <c r="N38" s="40">
        <f>M38/I38</f>
        <v>0</v>
      </c>
      <c r="P38" s="64"/>
      <c r="Q38" s="65"/>
      <c r="R38" s="78"/>
      <c r="S38" s="86"/>
      <c r="T38" s="64"/>
      <c r="U38" s="65"/>
      <c r="V38" s="26"/>
      <c r="W38" s="26"/>
    </row>
    <row r="39" spans="1:23" ht="12.75">
      <c r="A39" s="56" t="s">
        <v>39</v>
      </c>
      <c r="B39" s="6" t="s">
        <v>87</v>
      </c>
      <c r="C39" s="7" t="s">
        <v>88</v>
      </c>
      <c r="D39" s="6" t="s">
        <v>85</v>
      </c>
      <c r="E39" s="14" t="s">
        <v>86</v>
      </c>
      <c r="F39" s="14">
        <f>E39+SUM(P39:U39)</f>
        <v>719</v>
      </c>
      <c r="G39" s="14">
        <f>F39-E39</f>
        <v>0</v>
      </c>
      <c r="H39" s="57">
        <v>48.21384499956</v>
      </c>
      <c r="I39" s="39">
        <f>E39*H39</f>
        <v>34665.75455468364</v>
      </c>
      <c r="J39" s="13">
        <f>IF(G39&lt;0,G39*H39,0)</f>
        <v>0</v>
      </c>
      <c r="K39" s="14">
        <f>IF(G39&lt;=0,0,G39*H39)</f>
        <v>0</v>
      </c>
      <c r="L39" s="13">
        <f>I39+J39+K39</f>
        <v>34665.75455468364</v>
      </c>
      <c r="M39" s="13">
        <f>L39-I39</f>
        <v>0</v>
      </c>
      <c r="N39" s="40">
        <f>M39/I39</f>
        <v>0</v>
      </c>
      <c r="P39" s="64"/>
      <c r="Q39" s="65"/>
      <c r="R39" s="78"/>
      <c r="S39" s="86"/>
      <c r="T39" s="64"/>
      <c r="U39" s="65"/>
      <c r="V39" s="26"/>
      <c r="W39" s="26"/>
    </row>
    <row r="40" spans="1:23" ht="12.75">
      <c r="A40" s="56"/>
      <c r="B40" s="6"/>
      <c r="C40" s="7" t="s">
        <v>89</v>
      </c>
      <c r="D40" s="6" t="s">
        <v>548</v>
      </c>
      <c r="E40" s="14"/>
      <c r="F40" s="14"/>
      <c r="G40" s="14"/>
      <c r="H40" s="57"/>
      <c r="I40" s="39"/>
      <c r="J40" s="13"/>
      <c r="K40" s="14"/>
      <c r="L40" s="13"/>
      <c r="M40" s="13"/>
      <c r="N40" s="40"/>
      <c r="P40" s="64"/>
      <c r="Q40" s="65"/>
      <c r="R40" s="78"/>
      <c r="S40" s="86"/>
      <c r="T40" s="64"/>
      <c r="U40" s="65"/>
      <c r="V40" s="26"/>
      <c r="W40" s="26"/>
    </row>
    <row r="41" spans="1:23" ht="12.75">
      <c r="A41" s="56" t="s">
        <v>53</v>
      </c>
      <c r="B41" s="6" t="s">
        <v>90</v>
      </c>
      <c r="C41" s="7" t="s">
        <v>91</v>
      </c>
      <c r="D41" s="6" t="s">
        <v>36</v>
      </c>
      <c r="E41" s="14" t="s">
        <v>92</v>
      </c>
      <c r="F41" s="14">
        <f>E41+SUM(P41:U41)</f>
        <v>301.43</v>
      </c>
      <c r="G41" s="14">
        <f>F41-E41</f>
        <v>0</v>
      </c>
      <c r="H41" s="57">
        <v>58.607248712040004</v>
      </c>
      <c r="I41" s="39">
        <f>E41*H41</f>
        <v>17665.98297927022</v>
      </c>
      <c r="J41" s="13">
        <f>IF(G41&lt;0,G41*H41,0)</f>
        <v>0</v>
      </c>
      <c r="K41" s="14">
        <f>IF(G41&lt;=0,0,G41*H41)</f>
        <v>0</v>
      </c>
      <c r="L41" s="13">
        <f>I41+J41+K41</f>
        <v>17665.98297927022</v>
      </c>
      <c r="M41" s="13">
        <f>L41-I41</f>
        <v>0</v>
      </c>
      <c r="N41" s="40">
        <f>M41/I41</f>
        <v>0</v>
      </c>
      <c r="P41" s="64"/>
      <c r="Q41" s="65"/>
      <c r="R41" s="78"/>
      <c r="S41" s="86"/>
      <c r="T41" s="64"/>
      <c r="U41" s="65"/>
      <c r="V41" s="26"/>
      <c r="W41" s="26"/>
    </row>
    <row r="42" spans="1:23" ht="12.75">
      <c r="A42" s="56"/>
      <c r="B42" s="6"/>
      <c r="C42" s="7" t="s">
        <v>93</v>
      </c>
      <c r="D42" s="6" t="s">
        <v>548</v>
      </c>
      <c r="E42" s="14"/>
      <c r="F42" s="14"/>
      <c r="G42" s="14"/>
      <c r="H42" s="57"/>
      <c r="I42" s="39"/>
      <c r="J42" s="13"/>
      <c r="K42" s="14"/>
      <c r="L42" s="13"/>
      <c r="M42" s="13"/>
      <c r="N42" s="40"/>
      <c r="P42" s="64"/>
      <c r="Q42" s="65"/>
      <c r="R42" s="78"/>
      <c r="S42" s="86"/>
      <c r="T42" s="64"/>
      <c r="U42" s="65"/>
      <c r="V42" s="26"/>
      <c r="W42" s="26"/>
    </row>
    <row r="43" spans="1:23" ht="12.75">
      <c r="A43" s="56" t="s">
        <v>58</v>
      </c>
      <c r="B43" s="6" t="s">
        <v>59</v>
      </c>
      <c r="C43" s="7" t="s">
        <v>94</v>
      </c>
      <c r="D43" s="6" t="s">
        <v>66</v>
      </c>
      <c r="E43" s="14" t="s">
        <v>67</v>
      </c>
      <c r="F43" s="14">
        <f>E43+SUM(P43:U43)</f>
        <v>1</v>
      </c>
      <c r="G43" s="14">
        <f>F43-E43</f>
        <v>0</v>
      </c>
      <c r="H43" s="57">
        <v>4041.87922152</v>
      </c>
      <c r="I43" s="39">
        <f>E43*H43</f>
        <v>4041.87922152</v>
      </c>
      <c r="J43" s="13">
        <f>IF(G43&lt;0,G43*H43,0)</f>
        <v>0</v>
      </c>
      <c r="K43" s="14">
        <f>IF(G43&lt;=0,0,G43*H43)</f>
        <v>0</v>
      </c>
      <c r="L43" s="13">
        <f>I43+J43+K43</f>
        <v>4041.87922152</v>
      </c>
      <c r="M43" s="13">
        <f>L43-I43</f>
        <v>0</v>
      </c>
      <c r="N43" s="40">
        <f>M43/I43</f>
        <v>0</v>
      </c>
      <c r="P43" s="64"/>
      <c r="Q43" s="65"/>
      <c r="R43" s="78"/>
      <c r="S43" s="86"/>
      <c r="T43" s="64"/>
      <c r="U43" s="65"/>
      <c r="V43" s="26"/>
      <c r="W43" s="26"/>
    </row>
    <row r="44" spans="1:23" ht="12.75">
      <c r="A44" s="56"/>
      <c r="B44" s="6"/>
      <c r="C44" s="7" t="s">
        <v>95</v>
      </c>
      <c r="D44" s="6"/>
      <c r="E44" s="14"/>
      <c r="F44" s="14"/>
      <c r="G44" s="14"/>
      <c r="H44" s="57"/>
      <c r="I44" s="39"/>
      <c r="J44" s="13"/>
      <c r="K44" s="14"/>
      <c r="L44" s="13"/>
      <c r="M44" s="13"/>
      <c r="N44" s="40"/>
      <c r="P44" s="64"/>
      <c r="Q44" s="65"/>
      <c r="R44" s="78"/>
      <c r="S44" s="86"/>
      <c r="T44" s="64"/>
      <c r="U44" s="65"/>
      <c r="V44" s="26"/>
      <c r="W44" s="26"/>
    </row>
    <row r="45" spans="1:23" ht="12.75">
      <c r="A45" s="56" t="s">
        <v>62</v>
      </c>
      <c r="B45" s="6" t="s">
        <v>96</v>
      </c>
      <c r="C45" s="7" t="s">
        <v>97</v>
      </c>
      <c r="D45" s="6" t="s">
        <v>36</v>
      </c>
      <c r="E45" s="14" t="s">
        <v>67</v>
      </c>
      <c r="F45" s="14">
        <f>E45+SUM(P45:U45)</f>
        <v>1</v>
      </c>
      <c r="G45" s="14">
        <f>F45-E45</f>
        <v>0</v>
      </c>
      <c r="H45" s="57">
        <v>3753.17356284</v>
      </c>
      <c r="I45" s="39">
        <f>E45*H45</f>
        <v>3753.17356284</v>
      </c>
      <c r="J45" s="13">
        <f>IF(G45&lt;0,G45*H45,0)</f>
        <v>0</v>
      </c>
      <c r="K45" s="14">
        <f>IF(G45&lt;=0,0,G45*H45)</f>
        <v>0</v>
      </c>
      <c r="L45" s="13">
        <f>I45+J45+K45</f>
        <v>3753.17356284</v>
      </c>
      <c r="M45" s="13">
        <f>L45-I45</f>
        <v>0</v>
      </c>
      <c r="N45" s="40">
        <f>M45/I45</f>
        <v>0</v>
      </c>
      <c r="P45" s="64"/>
      <c r="Q45" s="65"/>
      <c r="R45" s="78"/>
      <c r="S45" s="86"/>
      <c r="T45" s="64"/>
      <c r="U45" s="65"/>
      <c r="V45" s="26"/>
      <c r="W45" s="26"/>
    </row>
    <row r="46" spans="1:23" ht="12.75">
      <c r="A46" s="56"/>
      <c r="B46" s="6"/>
      <c r="C46" s="7" t="s">
        <v>98</v>
      </c>
      <c r="D46" s="6"/>
      <c r="E46" s="14"/>
      <c r="F46" s="14"/>
      <c r="G46" s="14"/>
      <c r="H46" s="57"/>
      <c r="I46" s="39"/>
      <c r="J46" s="13"/>
      <c r="K46" s="14"/>
      <c r="L46" s="13"/>
      <c r="M46" s="13"/>
      <c r="N46" s="40"/>
      <c r="P46" s="64"/>
      <c r="Q46" s="65"/>
      <c r="R46" s="78"/>
      <c r="S46" s="86"/>
      <c r="T46" s="64"/>
      <c r="U46" s="65"/>
      <c r="V46" s="26"/>
      <c r="W46" s="26"/>
    </row>
    <row r="47" spans="1:23" ht="12.75">
      <c r="A47" s="56"/>
      <c r="B47" s="6"/>
      <c r="C47" s="7"/>
      <c r="D47" s="6"/>
      <c r="E47" s="14"/>
      <c r="F47" s="14"/>
      <c r="G47" s="14"/>
      <c r="H47" s="57"/>
      <c r="I47" s="39"/>
      <c r="J47" s="13"/>
      <c r="K47" s="14"/>
      <c r="L47" s="13"/>
      <c r="M47" s="13"/>
      <c r="N47" s="40"/>
      <c r="P47" s="64"/>
      <c r="Q47" s="65"/>
      <c r="R47" s="78"/>
      <c r="S47" s="86"/>
      <c r="T47" s="64"/>
      <c r="U47" s="65"/>
      <c r="V47" s="26"/>
      <c r="W47" s="26"/>
    </row>
    <row r="48" spans="1:23" ht="12.75">
      <c r="A48" s="56"/>
      <c r="B48" s="18" t="s">
        <v>31</v>
      </c>
      <c r="C48" s="15" t="s">
        <v>99</v>
      </c>
      <c r="D48" s="6"/>
      <c r="E48" s="14"/>
      <c r="F48" s="14"/>
      <c r="G48" s="14"/>
      <c r="H48" s="57"/>
      <c r="I48" s="39"/>
      <c r="J48" s="13"/>
      <c r="K48" s="14"/>
      <c r="L48" s="13"/>
      <c r="M48" s="13"/>
      <c r="N48" s="40"/>
      <c r="P48" s="64"/>
      <c r="Q48" s="65"/>
      <c r="R48" s="78"/>
      <c r="S48" s="86"/>
      <c r="T48" s="64"/>
      <c r="U48" s="65"/>
      <c r="V48" s="26"/>
      <c r="W48" s="26"/>
    </row>
    <row r="49" spans="1:23" ht="12.75">
      <c r="A49" s="56" t="s">
        <v>33</v>
      </c>
      <c r="B49" s="6" t="s">
        <v>100</v>
      </c>
      <c r="C49" s="7" t="s">
        <v>101</v>
      </c>
      <c r="D49" s="6" t="s">
        <v>102</v>
      </c>
      <c r="E49" s="14" t="s">
        <v>103</v>
      </c>
      <c r="F49" s="14">
        <f>E49+SUM(P49:U49)</f>
        <v>615.1</v>
      </c>
      <c r="G49" s="14">
        <f>F49-E49</f>
        <v>0</v>
      </c>
      <c r="H49" s="57">
        <v>298.32918063600005</v>
      </c>
      <c r="I49" s="39">
        <f>E49*H49</f>
        <v>183502.27900920363</v>
      </c>
      <c r="J49" s="13">
        <f>IF(G49&lt;0,G49*H49,0)</f>
        <v>0</v>
      </c>
      <c r="K49" s="14">
        <f>IF(G49&lt;=0,0,G49*H49)</f>
        <v>0</v>
      </c>
      <c r="L49" s="13">
        <f>I49+J49+K49</f>
        <v>183502.27900920363</v>
      </c>
      <c r="M49" s="13">
        <f>L49-I49</f>
        <v>0</v>
      </c>
      <c r="N49" s="40">
        <f>M49/I49</f>
        <v>0</v>
      </c>
      <c r="P49" s="64"/>
      <c r="Q49" s="65"/>
      <c r="R49" s="78"/>
      <c r="S49" s="86"/>
      <c r="T49" s="64"/>
      <c r="U49" s="65"/>
      <c r="V49" s="26"/>
      <c r="W49" s="26"/>
    </row>
    <row r="50" spans="1:23" ht="12.75">
      <c r="A50" s="56"/>
      <c r="B50" s="6"/>
      <c r="C50" s="7" t="s">
        <v>104</v>
      </c>
      <c r="D50" s="6"/>
      <c r="E50" s="14"/>
      <c r="F50" s="14"/>
      <c r="G50" s="14"/>
      <c r="H50" s="57"/>
      <c r="I50" s="39"/>
      <c r="J50" s="13"/>
      <c r="K50" s="14"/>
      <c r="L50" s="13"/>
      <c r="M50" s="13"/>
      <c r="N50" s="40"/>
      <c r="P50" s="64"/>
      <c r="Q50" s="65"/>
      <c r="R50" s="78"/>
      <c r="S50" s="86"/>
      <c r="T50" s="64"/>
      <c r="U50" s="65"/>
      <c r="V50" s="26"/>
      <c r="W50" s="26"/>
    </row>
    <row r="51" spans="1:23" ht="12.75">
      <c r="A51" s="56" t="s">
        <v>39</v>
      </c>
      <c r="B51" s="6" t="s">
        <v>105</v>
      </c>
      <c r="C51" s="7" t="s">
        <v>106</v>
      </c>
      <c r="D51" s="6" t="s">
        <v>102</v>
      </c>
      <c r="E51" s="14" t="s">
        <v>103</v>
      </c>
      <c r="F51" s="14">
        <f>E51+SUM(P51:U51)</f>
        <v>615.1</v>
      </c>
      <c r="G51" s="14">
        <f>F51-E51</f>
        <v>0</v>
      </c>
      <c r="H51" s="57">
        <v>72.17641467</v>
      </c>
      <c r="I51" s="39">
        <f>E51*H51</f>
        <v>44395.712663517</v>
      </c>
      <c r="J51" s="13">
        <f>IF(G51&lt;0,G51*H51,0)</f>
        <v>0</v>
      </c>
      <c r="K51" s="14">
        <f>IF(G51&lt;=0,0,G51*H51)</f>
        <v>0</v>
      </c>
      <c r="L51" s="13">
        <f>I51+J51+K51</f>
        <v>44395.712663517</v>
      </c>
      <c r="M51" s="13">
        <f>L51-I51</f>
        <v>0</v>
      </c>
      <c r="N51" s="40">
        <f>M51/I51</f>
        <v>0</v>
      </c>
      <c r="P51" s="64"/>
      <c r="Q51" s="65"/>
      <c r="R51" s="78"/>
      <c r="S51" s="86"/>
      <c r="T51" s="64"/>
      <c r="U51" s="65"/>
      <c r="V51" s="26"/>
      <c r="W51" s="26"/>
    </row>
    <row r="52" spans="1:23" ht="12.75">
      <c r="A52" s="56"/>
      <c r="B52" s="6"/>
      <c r="C52" s="7" t="s">
        <v>104</v>
      </c>
      <c r="D52" s="6"/>
      <c r="E52" s="14"/>
      <c r="F52" s="14"/>
      <c r="G52" s="14"/>
      <c r="H52" s="57"/>
      <c r="I52" s="39"/>
      <c r="J52" s="13"/>
      <c r="K52" s="14"/>
      <c r="L52" s="13"/>
      <c r="M52" s="13"/>
      <c r="N52" s="40"/>
      <c r="P52" s="64"/>
      <c r="Q52" s="65"/>
      <c r="R52" s="78"/>
      <c r="S52" s="86"/>
      <c r="T52" s="64"/>
      <c r="U52" s="65"/>
      <c r="V52" s="26"/>
      <c r="W52" s="26"/>
    </row>
    <row r="53" spans="1:23" ht="12.75">
      <c r="A53" s="56"/>
      <c r="B53" s="6"/>
      <c r="C53" s="7"/>
      <c r="D53" s="6"/>
      <c r="E53" s="14"/>
      <c r="F53" s="14"/>
      <c r="G53" s="14"/>
      <c r="H53" s="57"/>
      <c r="I53" s="39"/>
      <c r="J53" s="13"/>
      <c r="K53" s="14"/>
      <c r="L53" s="13"/>
      <c r="M53" s="13"/>
      <c r="N53" s="40"/>
      <c r="P53" s="64"/>
      <c r="Q53" s="65"/>
      <c r="R53" s="78"/>
      <c r="S53" s="86"/>
      <c r="T53" s="64"/>
      <c r="U53" s="65"/>
      <c r="V53" s="26"/>
      <c r="W53" s="26"/>
    </row>
    <row r="54" spans="1:23" ht="12.75">
      <c r="A54" s="56"/>
      <c r="B54" s="18" t="s">
        <v>31</v>
      </c>
      <c r="C54" s="15" t="s">
        <v>107</v>
      </c>
      <c r="D54" s="6"/>
      <c r="E54" s="14"/>
      <c r="F54" s="14"/>
      <c r="G54" s="14"/>
      <c r="H54" s="57"/>
      <c r="I54" s="39"/>
      <c r="J54" s="13"/>
      <c r="K54" s="14"/>
      <c r="L54" s="13"/>
      <c r="M54" s="13"/>
      <c r="N54" s="40"/>
      <c r="P54" s="64"/>
      <c r="Q54" s="65"/>
      <c r="R54" s="78"/>
      <c r="S54" s="86"/>
      <c r="T54" s="64"/>
      <c r="U54" s="65"/>
      <c r="V54" s="26"/>
      <c r="W54" s="26"/>
    </row>
    <row r="55" spans="1:23" ht="12.75">
      <c r="A55" s="56" t="s">
        <v>33</v>
      </c>
      <c r="B55" s="6" t="s">
        <v>108</v>
      </c>
      <c r="C55" s="7" t="s">
        <v>109</v>
      </c>
      <c r="D55" s="6" t="s">
        <v>102</v>
      </c>
      <c r="E55" s="14" t="s">
        <v>110</v>
      </c>
      <c r="F55" s="14">
        <f>E55+SUM(P55:U55)</f>
        <v>291.1</v>
      </c>
      <c r="G55" s="14">
        <f>F55-E55</f>
        <v>0</v>
      </c>
      <c r="H55" s="57">
        <v>130</v>
      </c>
      <c r="I55" s="39">
        <f>E55*H55</f>
        <v>37843</v>
      </c>
      <c r="J55" s="13">
        <f>IF(G55&lt;0,G55*H55,0)</f>
        <v>0</v>
      </c>
      <c r="K55" s="14">
        <f>IF(G55&lt;=0,0,G55*H55)</f>
        <v>0</v>
      </c>
      <c r="L55" s="13">
        <f>I55+J55+K55</f>
        <v>37843</v>
      </c>
      <c r="M55" s="13">
        <f>L55-I55</f>
        <v>0</v>
      </c>
      <c r="N55" s="40">
        <f>M55/I55</f>
        <v>0</v>
      </c>
      <c r="P55" s="64"/>
      <c r="Q55" s="65"/>
      <c r="R55" s="78"/>
      <c r="S55" s="86"/>
      <c r="T55" s="64"/>
      <c r="U55" s="65"/>
      <c r="V55" s="26"/>
      <c r="W55" s="26"/>
    </row>
    <row r="56" spans="1:23" ht="12.75">
      <c r="A56" s="56"/>
      <c r="B56" s="6"/>
      <c r="C56" s="7" t="s">
        <v>111</v>
      </c>
      <c r="D56" s="6" t="s">
        <v>548</v>
      </c>
      <c r="E56" s="14"/>
      <c r="F56" s="14"/>
      <c r="G56" s="14"/>
      <c r="H56" s="57"/>
      <c r="I56" s="39"/>
      <c r="J56" s="13"/>
      <c r="K56" s="14"/>
      <c r="L56" s="13"/>
      <c r="M56" s="13"/>
      <c r="N56" s="40"/>
      <c r="P56" s="64"/>
      <c r="Q56" s="65"/>
      <c r="R56" s="78"/>
      <c r="S56" s="86"/>
      <c r="T56" s="64"/>
      <c r="U56" s="65"/>
      <c r="V56" s="26"/>
      <c r="W56" s="26"/>
    </row>
    <row r="57" spans="1:23" ht="12.75">
      <c r="A57" s="56" t="s">
        <v>39</v>
      </c>
      <c r="B57" s="6" t="s">
        <v>112</v>
      </c>
      <c r="C57" s="7" t="s">
        <v>113</v>
      </c>
      <c r="D57" s="6" t="s">
        <v>102</v>
      </c>
      <c r="E57" s="14" t="s">
        <v>114</v>
      </c>
      <c r="F57" s="14">
        <f>E57+SUM(P57:U57)</f>
        <v>324</v>
      </c>
      <c r="G57" s="14">
        <f>F57-E57</f>
        <v>0</v>
      </c>
      <c r="H57" s="57">
        <v>200</v>
      </c>
      <c r="I57" s="39">
        <f>E57*H57</f>
        <v>64800</v>
      </c>
      <c r="J57" s="13">
        <f>IF(G57&lt;0,G57*H57,0)</f>
        <v>0</v>
      </c>
      <c r="K57" s="14">
        <f>IF(G57&lt;=0,0,G57*H57)</f>
        <v>0</v>
      </c>
      <c r="L57" s="13">
        <f>I57+J57+K57</f>
        <v>64800</v>
      </c>
      <c r="M57" s="13">
        <f>L57-I57</f>
        <v>0</v>
      </c>
      <c r="N57" s="40">
        <f>M57/I57</f>
        <v>0</v>
      </c>
      <c r="P57" s="64"/>
      <c r="Q57" s="65"/>
      <c r="R57" s="78"/>
      <c r="S57" s="86"/>
      <c r="T57" s="64"/>
      <c r="U57" s="65"/>
      <c r="V57" s="26"/>
      <c r="W57" s="26"/>
    </row>
    <row r="58" spans="1:23" ht="12.75">
      <c r="A58" s="56" t="s">
        <v>53</v>
      </c>
      <c r="B58" s="6" t="s">
        <v>115</v>
      </c>
      <c r="C58" s="7" t="s">
        <v>116</v>
      </c>
      <c r="D58" s="6" t="s">
        <v>102</v>
      </c>
      <c r="E58" s="14" t="s">
        <v>117</v>
      </c>
      <c r="F58" s="14">
        <f>E58+SUM(P58:U58)</f>
        <v>2.3</v>
      </c>
      <c r="G58" s="14">
        <f>F58-E58</f>
        <v>0</v>
      </c>
      <c r="H58" s="57">
        <v>221.34100498800004</v>
      </c>
      <c r="I58" s="39">
        <f>E58*H58</f>
        <v>509.08431147240003</v>
      </c>
      <c r="J58" s="13">
        <f>IF(G58&lt;0,G58*H58,0)</f>
        <v>0</v>
      </c>
      <c r="K58" s="14">
        <f>IF(G58&lt;=0,0,G58*H58)</f>
        <v>0</v>
      </c>
      <c r="L58" s="13">
        <f>I58+J58+K58</f>
        <v>509.08431147240003</v>
      </c>
      <c r="M58" s="13">
        <f>L58-I58</f>
        <v>0</v>
      </c>
      <c r="N58" s="40">
        <f>M58/I58</f>
        <v>0</v>
      </c>
      <c r="P58" s="64"/>
      <c r="Q58" s="65"/>
      <c r="R58" s="78"/>
      <c r="S58" s="86"/>
      <c r="T58" s="64"/>
      <c r="U58" s="65"/>
      <c r="V58" s="26"/>
      <c r="W58" s="26"/>
    </row>
    <row r="59" spans="1:23" ht="12.75">
      <c r="A59" s="56"/>
      <c r="B59" s="6"/>
      <c r="C59" s="7" t="s">
        <v>118</v>
      </c>
      <c r="D59" s="6"/>
      <c r="E59" s="14"/>
      <c r="F59" s="14"/>
      <c r="G59" s="14"/>
      <c r="H59" s="57"/>
      <c r="I59" s="39"/>
      <c r="J59" s="13"/>
      <c r="K59" s="14"/>
      <c r="L59" s="13"/>
      <c r="M59" s="13"/>
      <c r="N59" s="40"/>
      <c r="P59" s="64"/>
      <c r="Q59" s="65"/>
      <c r="R59" s="78"/>
      <c r="S59" s="86"/>
      <c r="T59" s="64"/>
      <c r="U59" s="65"/>
      <c r="V59" s="26"/>
      <c r="W59" s="26"/>
    </row>
    <row r="60" spans="1:23" ht="12.75">
      <c r="A60" s="56" t="s">
        <v>58</v>
      </c>
      <c r="B60" s="6" t="s">
        <v>119</v>
      </c>
      <c r="C60" s="7" t="s">
        <v>120</v>
      </c>
      <c r="D60" s="6" t="s">
        <v>102</v>
      </c>
      <c r="E60" s="14" t="s">
        <v>121</v>
      </c>
      <c r="F60" s="14">
        <f>E60+SUM(P60:U60)</f>
        <v>0.5</v>
      </c>
      <c r="G60" s="14">
        <f>F60-E60</f>
        <v>0</v>
      </c>
      <c r="H60" s="57">
        <v>221.34100498800004</v>
      </c>
      <c r="I60" s="39">
        <f>E60*H60</f>
        <v>110.67050249400002</v>
      </c>
      <c r="J60" s="13">
        <f>IF(G60&lt;0,G60*H60,0)</f>
        <v>0</v>
      </c>
      <c r="K60" s="14">
        <f>IF(G60&lt;=0,0,G60*H60)</f>
        <v>0</v>
      </c>
      <c r="L60" s="13">
        <f>I60+J60+K60</f>
        <v>110.67050249400002</v>
      </c>
      <c r="M60" s="13">
        <f>L60-I60</f>
        <v>0</v>
      </c>
      <c r="N60" s="40">
        <f>M60/I60</f>
        <v>0</v>
      </c>
      <c r="P60" s="64"/>
      <c r="Q60" s="65"/>
      <c r="R60" s="78"/>
      <c r="S60" s="86"/>
      <c r="T60" s="64"/>
      <c r="U60" s="65"/>
      <c r="V60" s="26"/>
      <c r="W60" s="26"/>
    </row>
    <row r="61" spans="1:23" ht="12.75">
      <c r="A61" s="56"/>
      <c r="B61" s="6"/>
      <c r="C61" s="7" t="s">
        <v>122</v>
      </c>
      <c r="D61" s="6"/>
      <c r="E61" s="14"/>
      <c r="F61" s="14"/>
      <c r="G61" s="14"/>
      <c r="H61" s="57"/>
      <c r="I61" s="39"/>
      <c r="J61" s="13"/>
      <c r="K61" s="14"/>
      <c r="L61" s="13"/>
      <c r="M61" s="13"/>
      <c r="N61" s="40"/>
      <c r="P61" s="64"/>
      <c r="Q61" s="65"/>
      <c r="R61" s="78"/>
      <c r="S61" s="86"/>
      <c r="T61" s="64"/>
      <c r="U61" s="65"/>
      <c r="V61" s="26"/>
      <c r="W61" s="26"/>
    </row>
    <row r="62" spans="1:23" ht="12.75">
      <c r="A62" s="56" t="s">
        <v>62</v>
      </c>
      <c r="B62" s="6" t="s">
        <v>123</v>
      </c>
      <c r="C62" s="7" t="s">
        <v>124</v>
      </c>
      <c r="D62" s="6" t="s">
        <v>102</v>
      </c>
      <c r="E62" s="14" t="s">
        <v>67</v>
      </c>
      <c r="F62" s="14">
        <f>E62+SUM(P62:U62)</f>
        <v>1</v>
      </c>
      <c r="G62" s="14">
        <f>F62-E62</f>
        <v>0</v>
      </c>
      <c r="H62" s="57">
        <v>43.30584880200001</v>
      </c>
      <c r="I62" s="39">
        <f>E62*H62</f>
        <v>43.30584880200001</v>
      </c>
      <c r="J62" s="13">
        <f>IF(G62&lt;0,G62*H62,0)</f>
        <v>0</v>
      </c>
      <c r="K62" s="14">
        <f>IF(G62&lt;=0,0,G62*H62)</f>
        <v>0</v>
      </c>
      <c r="L62" s="13">
        <f>I62+J62+K62</f>
        <v>43.30584880200001</v>
      </c>
      <c r="M62" s="13">
        <f>L62-I62</f>
        <v>0</v>
      </c>
      <c r="N62" s="40">
        <f>M62/I62</f>
        <v>0</v>
      </c>
      <c r="P62" s="64"/>
      <c r="Q62" s="65"/>
      <c r="R62" s="78"/>
      <c r="S62" s="86"/>
      <c r="T62" s="64"/>
      <c r="U62" s="65"/>
      <c r="V62" s="26"/>
      <c r="W62" s="26"/>
    </row>
    <row r="63" spans="1:23" ht="12.75">
      <c r="A63" s="56"/>
      <c r="B63" s="6"/>
      <c r="C63" s="7" t="s">
        <v>125</v>
      </c>
      <c r="D63" s="6"/>
      <c r="E63" s="14"/>
      <c r="F63" s="14"/>
      <c r="G63" s="14"/>
      <c r="H63" s="57"/>
      <c r="I63" s="39"/>
      <c r="J63" s="13"/>
      <c r="K63" s="14"/>
      <c r="L63" s="13"/>
      <c r="M63" s="13"/>
      <c r="N63" s="40"/>
      <c r="P63" s="64"/>
      <c r="Q63" s="65"/>
      <c r="R63" s="78"/>
      <c r="S63" s="86"/>
      <c r="T63" s="64"/>
      <c r="U63" s="65"/>
      <c r="V63" s="26"/>
      <c r="W63" s="26"/>
    </row>
    <row r="64" spans="1:23" ht="12.75">
      <c r="A64" s="56" t="s">
        <v>64</v>
      </c>
      <c r="B64" s="6" t="s">
        <v>59</v>
      </c>
      <c r="C64" s="7" t="s">
        <v>126</v>
      </c>
      <c r="D64" s="6" t="s">
        <v>127</v>
      </c>
      <c r="E64" s="14" t="s">
        <v>67</v>
      </c>
      <c r="F64" s="14">
        <f>E64+SUM(P64:U64)</f>
        <v>1</v>
      </c>
      <c r="G64" s="14">
        <f>F64-E64</f>
        <v>0</v>
      </c>
      <c r="H64" s="57">
        <v>24636.21620736</v>
      </c>
      <c r="I64" s="39">
        <f>E64*H64</f>
        <v>24636.21620736</v>
      </c>
      <c r="J64" s="13">
        <f>IF(G64&lt;0,G64*H64,0)</f>
        <v>0</v>
      </c>
      <c r="K64" s="14">
        <f>IF(G64&lt;=0,0,G64*H64)</f>
        <v>0</v>
      </c>
      <c r="L64" s="13">
        <f>I64+J64+K64</f>
        <v>24636.21620736</v>
      </c>
      <c r="M64" s="13">
        <f>L64-I64</f>
        <v>0</v>
      </c>
      <c r="N64" s="40">
        <f>M64/I64</f>
        <v>0</v>
      </c>
      <c r="P64" s="64"/>
      <c r="Q64" s="65"/>
      <c r="R64" s="78"/>
      <c r="S64" s="86"/>
      <c r="T64" s="64"/>
      <c r="U64" s="65"/>
      <c r="V64" s="26"/>
      <c r="W64" s="26"/>
    </row>
    <row r="65" spans="1:23" ht="12.75">
      <c r="A65" s="56"/>
      <c r="B65" s="6"/>
      <c r="C65" s="7" t="s">
        <v>128</v>
      </c>
      <c r="D65" s="6" t="s">
        <v>548</v>
      </c>
      <c r="E65" s="14"/>
      <c r="F65" s="14"/>
      <c r="G65" s="14"/>
      <c r="H65" s="57"/>
      <c r="I65" s="39"/>
      <c r="J65" s="13"/>
      <c r="K65" s="14"/>
      <c r="L65" s="13"/>
      <c r="M65" s="13"/>
      <c r="N65" s="40"/>
      <c r="P65" s="64"/>
      <c r="Q65" s="65"/>
      <c r="R65" s="78"/>
      <c r="S65" s="86"/>
      <c r="T65" s="64"/>
      <c r="U65" s="65"/>
      <c r="V65" s="26"/>
      <c r="W65" s="26"/>
    </row>
    <row r="66" spans="1:23" ht="12.75">
      <c r="A66" s="56" t="s">
        <v>69</v>
      </c>
      <c r="B66" s="6" t="s">
        <v>59</v>
      </c>
      <c r="C66" s="7" t="s">
        <v>129</v>
      </c>
      <c r="D66" s="6" t="s">
        <v>66</v>
      </c>
      <c r="E66" s="14" t="s">
        <v>67</v>
      </c>
      <c r="F66" s="14">
        <f>E66+SUM(P66:U66)</f>
        <v>1</v>
      </c>
      <c r="G66" s="14">
        <f>F66-E66</f>
        <v>0</v>
      </c>
      <c r="H66" s="57">
        <v>13472.930738400002</v>
      </c>
      <c r="I66" s="39">
        <f>E66*H66</f>
        <v>13472.930738400002</v>
      </c>
      <c r="J66" s="13">
        <f>IF(G66&lt;0,G66*H66,0)</f>
        <v>0</v>
      </c>
      <c r="K66" s="14">
        <f>IF(G66&lt;=0,0,G66*H66)</f>
        <v>0</v>
      </c>
      <c r="L66" s="13">
        <f>I66+J66+K66</f>
        <v>13472.930738400002</v>
      </c>
      <c r="M66" s="13">
        <f>L66-I66</f>
        <v>0</v>
      </c>
      <c r="N66" s="40">
        <f>M66/I66</f>
        <v>0</v>
      </c>
      <c r="P66" s="64"/>
      <c r="Q66" s="65"/>
      <c r="R66" s="78"/>
      <c r="S66" s="86"/>
      <c r="T66" s="64"/>
      <c r="U66" s="65"/>
      <c r="V66" s="26"/>
      <c r="W66" s="26"/>
    </row>
    <row r="67" spans="1:23" ht="12.75">
      <c r="A67" s="56"/>
      <c r="B67" s="6"/>
      <c r="C67" s="7"/>
      <c r="D67" s="6"/>
      <c r="E67" s="14"/>
      <c r="F67" s="14"/>
      <c r="G67" s="14"/>
      <c r="H67" s="57"/>
      <c r="I67" s="39"/>
      <c r="J67" s="13"/>
      <c r="K67" s="14"/>
      <c r="L67" s="13"/>
      <c r="M67" s="13"/>
      <c r="N67" s="40"/>
      <c r="P67" s="64"/>
      <c r="Q67" s="65"/>
      <c r="R67" s="78"/>
      <c r="S67" s="86"/>
      <c r="T67" s="64"/>
      <c r="U67" s="65"/>
      <c r="V67" s="26"/>
      <c r="W67" s="26"/>
    </row>
    <row r="68" spans="1:23" ht="12.75">
      <c r="A68" s="56"/>
      <c r="B68" s="6"/>
      <c r="C68" s="7"/>
      <c r="D68" s="6"/>
      <c r="E68" s="14"/>
      <c r="F68" s="14"/>
      <c r="G68" s="14"/>
      <c r="H68" s="57"/>
      <c r="I68" s="39"/>
      <c r="J68" s="13"/>
      <c r="K68" s="14"/>
      <c r="L68" s="13"/>
      <c r="M68" s="13"/>
      <c r="N68" s="40"/>
      <c r="P68" s="64"/>
      <c r="Q68" s="65"/>
      <c r="R68" s="78"/>
      <c r="S68" s="86"/>
      <c r="T68" s="64"/>
      <c r="U68" s="65"/>
      <c r="V68" s="26"/>
      <c r="W68" s="26"/>
    </row>
    <row r="69" spans="1:23" ht="12.75">
      <c r="A69" s="56"/>
      <c r="B69" s="6"/>
      <c r="C69" s="7"/>
      <c r="D69" s="6"/>
      <c r="E69" s="14"/>
      <c r="F69" s="14"/>
      <c r="G69" s="14"/>
      <c r="H69" s="57"/>
      <c r="I69" s="39"/>
      <c r="J69" s="13"/>
      <c r="K69" s="14"/>
      <c r="L69" s="13"/>
      <c r="M69" s="13"/>
      <c r="N69" s="40"/>
      <c r="P69" s="64"/>
      <c r="Q69" s="65"/>
      <c r="R69" s="78"/>
      <c r="S69" s="86"/>
      <c r="T69" s="64"/>
      <c r="U69" s="65"/>
      <c r="V69" s="26"/>
      <c r="W69" s="26"/>
    </row>
    <row r="70" spans="1:23" ht="12.75" collapsed="1">
      <c r="A70" s="56"/>
      <c r="B70" s="6"/>
      <c r="C70" s="7"/>
      <c r="D70" s="6"/>
      <c r="E70" s="14"/>
      <c r="F70" s="14"/>
      <c r="G70" s="14"/>
      <c r="H70" s="57"/>
      <c r="I70" s="39"/>
      <c r="J70" s="13"/>
      <c r="K70" s="14"/>
      <c r="L70" s="13"/>
      <c r="M70" s="13"/>
      <c r="N70" s="40"/>
      <c r="P70" s="64"/>
      <c r="Q70" s="65"/>
      <c r="R70" s="78"/>
      <c r="S70" s="86"/>
      <c r="T70" s="64"/>
      <c r="U70" s="65"/>
      <c r="V70" s="26"/>
      <c r="W70" s="26"/>
    </row>
    <row r="71" spans="1:23" ht="12.75">
      <c r="A71" s="56"/>
      <c r="B71" s="90" t="s">
        <v>29</v>
      </c>
      <c r="C71" s="91" t="s">
        <v>130</v>
      </c>
      <c r="D71" s="6"/>
      <c r="E71" s="14"/>
      <c r="F71" s="14"/>
      <c r="G71" s="14"/>
      <c r="H71" s="57"/>
      <c r="I71" s="39"/>
      <c r="J71" s="13"/>
      <c r="K71" s="14"/>
      <c r="L71" s="13"/>
      <c r="M71" s="13"/>
      <c r="N71" s="40"/>
      <c r="P71" s="64"/>
      <c r="Q71" s="65"/>
      <c r="R71" s="78"/>
      <c r="S71" s="86"/>
      <c r="T71" s="64"/>
      <c r="U71" s="65"/>
      <c r="V71" s="26"/>
      <c r="W71" s="26"/>
    </row>
    <row r="72" spans="1:23" ht="12.75">
      <c r="A72" s="56"/>
      <c r="B72" s="18" t="s">
        <v>31</v>
      </c>
      <c r="C72" s="15" t="s">
        <v>32</v>
      </c>
      <c r="D72" s="6"/>
      <c r="E72" s="14"/>
      <c r="F72" s="14"/>
      <c r="G72" s="14"/>
      <c r="H72" s="57"/>
      <c r="I72" s="39"/>
      <c r="J72" s="13"/>
      <c r="K72" s="14"/>
      <c r="L72" s="13"/>
      <c r="M72" s="13"/>
      <c r="N72" s="40"/>
      <c r="P72" s="64"/>
      <c r="Q72" s="65"/>
      <c r="R72" s="78"/>
      <c r="S72" s="86"/>
      <c r="T72" s="64"/>
      <c r="U72" s="65"/>
      <c r="V72" s="26"/>
      <c r="W72" s="26"/>
    </row>
    <row r="73" spans="1:23" ht="12.75">
      <c r="A73" s="56" t="s">
        <v>33</v>
      </c>
      <c r="B73" s="6" t="s">
        <v>131</v>
      </c>
      <c r="C73" s="7" t="s">
        <v>132</v>
      </c>
      <c r="D73" s="6" t="s">
        <v>85</v>
      </c>
      <c r="E73" s="14" t="s">
        <v>133</v>
      </c>
      <c r="F73" s="14">
        <f>E73+SUM(P73:U73)</f>
        <v>775</v>
      </c>
      <c r="G73" s="14">
        <f>F73-E73</f>
        <v>-41.25</v>
      </c>
      <c r="H73" s="57">
        <v>6.351524490959999</v>
      </c>
      <c r="I73" s="39">
        <f>E73*H73</f>
        <v>5184.431865746099</v>
      </c>
      <c r="J73" s="13">
        <f>IF(G73&lt;0,G73*H73,0)</f>
        <v>-262.0003852521</v>
      </c>
      <c r="K73" s="14">
        <f>IF(G73&lt;=0,0,G73*H73)</f>
        <v>0</v>
      </c>
      <c r="L73" s="13">
        <f>I73+J73+K73</f>
        <v>4922.431480493999</v>
      </c>
      <c r="M73" s="13">
        <f>L73-I73</f>
        <v>-262.0003852521004</v>
      </c>
      <c r="N73" s="40">
        <f>M73/I73</f>
        <v>-0.05053598774885154</v>
      </c>
      <c r="P73" s="64">
        <v>-41.25</v>
      </c>
      <c r="Q73" s="65"/>
      <c r="R73" s="78"/>
      <c r="S73" s="86"/>
      <c r="T73" s="64"/>
      <c r="U73" s="65"/>
      <c r="V73" s="26"/>
      <c r="W73" s="26"/>
    </row>
    <row r="74" spans="1:23" ht="12.75">
      <c r="A74" s="56"/>
      <c r="B74" s="6"/>
      <c r="C74" s="7" t="s">
        <v>134</v>
      </c>
      <c r="D74" s="6" t="s">
        <v>548</v>
      </c>
      <c r="E74" s="14"/>
      <c r="F74" s="14"/>
      <c r="G74" s="14"/>
      <c r="H74" s="57"/>
      <c r="I74" s="39"/>
      <c r="J74" s="13"/>
      <c r="K74" s="14"/>
      <c r="L74" s="13"/>
      <c r="M74" s="13"/>
      <c r="N74" s="40"/>
      <c r="P74" s="64"/>
      <c r="Q74" s="65"/>
      <c r="R74" s="78"/>
      <c r="S74" s="86"/>
      <c r="T74" s="64"/>
      <c r="U74" s="65"/>
      <c r="V74" s="26"/>
      <c r="W74" s="26"/>
    </row>
    <row r="75" spans="1:23" ht="12.75">
      <c r="A75" s="56" t="s">
        <v>39</v>
      </c>
      <c r="B75" s="6" t="s">
        <v>135</v>
      </c>
      <c r="C75" s="7" t="s">
        <v>136</v>
      </c>
      <c r="D75" s="6" t="s">
        <v>85</v>
      </c>
      <c r="E75" s="14" t="s">
        <v>137</v>
      </c>
      <c r="F75" s="14">
        <f>E75+SUM(P75:U75)</f>
        <v>350</v>
      </c>
      <c r="G75" s="14">
        <f>F75-E75</f>
        <v>0</v>
      </c>
      <c r="H75" s="57">
        <v>8.37246410172</v>
      </c>
      <c r="I75" s="39">
        <f>E75*H75</f>
        <v>2930.362435602</v>
      </c>
      <c r="J75" s="13">
        <f>IF(G75&lt;0,G75*H75,0)</f>
        <v>0</v>
      </c>
      <c r="K75" s="14">
        <f>IF(G75&lt;=0,0,G75*H75)</f>
        <v>0</v>
      </c>
      <c r="L75" s="13">
        <f>I75+J75+K75</f>
        <v>2930.362435602</v>
      </c>
      <c r="M75" s="13">
        <f>L75-I75</f>
        <v>0</v>
      </c>
      <c r="N75" s="40">
        <f>M75/I75</f>
        <v>0</v>
      </c>
      <c r="P75" s="64"/>
      <c r="Q75" s="65"/>
      <c r="R75" s="78"/>
      <c r="S75" s="86"/>
      <c r="T75" s="64"/>
      <c r="U75" s="65"/>
      <c r="V75" s="26"/>
      <c r="W75" s="26"/>
    </row>
    <row r="76" spans="1:23" ht="12.75">
      <c r="A76" s="56"/>
      <c r="B76" s="6"/>
      <c r="C76" s="7" t="s">
        <v>138</v>
      </c>
      <c r="D76" s="6"/>
      <c r="E76" s="14"/>
      <c r="F76" s="14"/>
      <c r="G76" s="14"/>
      <c r="H76" s="57"/>
      <c r="I76" s="39"/>
      <c r="J76" s="13"/>
      <c r="K76" s="14"/>
      <c r="L76" s="13"/>
      <c r="M76" s="13"/>
      <c r="N76" s="40"/>
      <c r="P76" s="64"/>
      <c r="Q76" s="65"/>
      <c r="R76" s="78"/>
      <c r="S76" s="86"/>
      <c r="T76" s="64"/>
      <c r="U76" s="65"/>
      <c r="V76" s="26"/>
      <c r="W76" s="26"/>
    </row>
    <row r="77" spans="1:23" ht="12.75">
      <c r="A77" s="56" t="s">
        <v>53</v>
      </c>
      <c r="B77" s="6" t="s">
        <v>139</v>
      </c>
      <c r="C77" s="7" t="s">
        <v>140</v>
      </c>
      <c r="D77" s="6" t="s">
        <v>36</v>
      </c>
      <c r="E77" s="14" t="s">
        <v>141</v>
      </c>
      <c r="F77" s="14">
        <f>E77+SUM(P77:U77)</f>
        <v>12</v>
      </c>
      <c r="G77" s="14">
        <f>F77-E77</f>
        <v>0</v>
      </c>
      <c r="H77" s="57">
        <v>14.435282934</v>
      </c>
      <c r="I77" s="39">
        <f>E77*H77</f>
        <v>173.223395208</v>
      </c>
      <c r="J77" s="13">
        <f>IF(G77&lt;0,G77*H77,0)</f>
        <v>0</v>
      </c>
      <c r="K77" s="14">
        <f>IF(G77&lt;=0,0,G77*H77)</f>
        <v>0</v>
      </c>
      <c r="L77" s="13">
        <f>I77+J77+K77</f>
        <v>173.223395208</v>
      </c>
      <c r="M77" s="13">
        <f>L77-I77</f>
        <v>0</v>
      </c>
      <c r="N77" s="40">
        <f>M77/I77</f>
        <v>0</v>
      </c>
      <c r="P77" s="64"/>
      <c r="Q77" s="65"/>
      <c r="R77" s="78"/>
      <c r="S77" s="86"/>
      <c r="T77" s="64"/>
      <c r="U77" s="65"/>
      <c r="V77" s="26"/>
      <c r="W77" s="26"/>
    </row>
    <row r="78" spans="1:23" ht="12.75">
      <c r="A78" s="56"/>
      <c r="B78" s="6"/>
      <c r="C78" s="7" t="s">
        <v>142</v>
      </c>
      <c r="D78" s="6" t="s">
        <v>548</v>
      </c>
      <c r="E78" s="14"/>
      <c r="F78" s="14"/>
      <c r="G78" s="14"/>
      <c r="H78" s="57"/>
      <c r="I78" s="39"/>
      <c r="J78" s="13"/>
      <c r="K78" s="14"/>
      <c r="L78" s="13"/>
      <c r="M78" s="13"/>
      <c r="N78" s="40"/>
      <c r="P78" s="64"/>
      <c r="Q78" s="65"/>
      <c r="R78" s="78"/>
      <c r="S78" s="86"/>
      <c r="T78" s="64"/>
      <c r="U78" s="65"/>
      <c r="V78" s="26"/>
      <c r="W78" s="26"/>
    </row>
    <row r="79" spans="1:23" ht="12.75">
      <c r="A79" s="56" t="s">
        <v>58</v>
      </c>
      <c r="B79" s="6" t="s">
        <v>143</v>
      </c>
      <c r="C79" s="7" t="s">
        <v>144</v>
      </c>
      <c r="D79" s="6" t="s">
        <v>85</v>
      </c>
      <c r="E79" s="14" t="s">
        <v>137</v>
      </c>
      <c r="F79" s="14">
        <f>E79+SUM(P79:U79)</f>
        <v>350</v>
      </c>
      <c r="G79" s="14">
        <f>F79-E79</f>
        <v>0</v>
      </c>
      <c r="H79" s="57">
        <v>15.397635129600001</v>
      </c>
      <c r="I79" s="39">
        <f>E79*H79</f>
        <v>5389.17229536</v>
      </c>
      <c r="J79" s="13">
        <f>IF(G79&lt;0,G79*H79,0)</f>
        <v>0</v>
      </c>
      <c r="K79" s="14">
        <f>IF(G79&lt;=0,0,G79*H79)</f>
        <v>0</v>
      </c>
      <c r="L79" s="13">
        <f>I79+J79+K79</f>
        <v>5389.17229536</v>
      </c>
      <c r="M79" s="13">
        <f>L79-I79</f>
        <v>0</v>
      </c>
      <c r="N79" s="40">
        <f>M79/I79</f>
        <v>0</v>
      </c>
      <c r="P79" s="64"/>
      <c r="Q79" s="65"/>
      <c r="R79" s="78"/>
      <c r="S79" s="86"/>
      <c r="T79" s="64"/>
      <c r="U79" s="65"/>
      <c r="V79" s="26"/>
      <c r="W79" s="26"/>
    </row>
    <row r="80" spans="1:23" ht="12.75">
      <c r="A80" s="56" t="s">
        <v>62</v>
      </c>
      <c r="B80" s="6" t="s">
        <v>59</v>
      </c>
      <c r="C80" s="7" t="s">
        <v>145</v>
      </c>
      <c r="D80" s="6" t="s">
        <v>146</v>
      </c>
      <c r="E80" s="14" t="s">
        <v>67</v>
      </c>
      <c r="F80" s="14">
        <f>E80+SUM(P80:U80)</f>
        <v>1</v>
      </c>
      <c r="G80" s="14">
        <f>F80-E80</f>
        <v>0</v>
      </c>
      <c r="H80" s="57">
        <v>2838.9389770200005</v>
      </c>
      <c r="I80" s="39">
        <f>E80*H80</f>
        <v>2838.9389770200005</v>
      </c>
      <c r="J80" s="13">
        <f>IF(G80&lt;0,G80*H80,0)</f>
        <v>0</v>
      </c>
      <c r="K80" s="14">
        <f>IF(G80&lt;=0,0,G80*H80)</f>
        <v>0</v>
      </c>
      <c r="L80" s="13">
        <f>I80+J80+K80</f>
        <v>2838.9389770200005</v>
      </c>
      <c r="M80" s="13">
        <f>L80-I80</f>
        <v>0</v>
      </c>
      <c r="N80" s="40">
        <f>M80/I80</f>
        <v>0</v>
      </c>
      <c r="P80" s="64"/>
      <c r="Q80" s="65"/>
      <c r="R80" s="78"/>
      <c r="S80" s="86"/>
      <c r="T80" s="64"/>
      <c r="U80" s="65"/>
      <c r="V80" s="26"/>
      <c r="W80" s="26"/>
    </row>
    <row r="81" spans="1:23" ht="12.75">
      <c r="A81" s="56"/>
      <c r="B81" s="6"/>
      <c r="C81" s="7" t="s">
        <v>147</v>
      </c>
      <c r="D81" s="6"/>
      <c r="E81" s="14"/>
      <c r="F81" s="14"/>
      <c r="G81" s="14"/>
      <c r="H81" s="57"/>
      <c r="I81" s="39"/>
      <c r="J81" s="13"/>
      <c r="K81" s="14"/>
      <c r="L81" s="13"/>
      <c r="M81" s="13"/>
      <c r="N81" s="40"/>
      <c r="P81" s="64"/>
      <c r="Q81" s="65"/>
      <c r="R81" s="78"/>
      <c r="S81" s="86"/>
      <c r="T81" s="64"/>
      <c r="U81" s="65"/>
      <c r="V81" s="26"/>
      <c r="W81" s="26"/>
    </row>
    <row r="82" spans="1:23" ht="12.75">
      <c r="A82" s="56"/>
      <c r="B82" s="6"/>
      <c r="C82" s="7"/>
      <c r="D82" s="6"/>
      <c r="E82" s="14"/>
      <c r="F82" s="14"/>
      <c r="G82" s="14"/>
      <c r="H82" s="57"/>
      <c r="I82" s="39"/>
      <c r="J82" s="13"/>
      <c r="K82" s="14"/>
      <c r="L82" s="13"/>
      <c r="M82" s="13"/>
      <c r="N82" s="40"/>
      <c r="P82" s="64"/>
      <c r="Q82" s="65"/>
      <c r="R82" s="78"/>
      <c r="S82" s="86"/>
      <c r="T82" s="64"/>
      <c r="U82" s="65"/>
      <c r="V82" s="26"/>
      <c r="W82" s="26"/>
    </row>
    <row r="83" spans="1:23" ht="12.75">
      <c r="A83" s="56"/>
      <c r="B83" s="18" t="s">
        <v>31</v>
      </c>
      <c r="C83" s="15" t="s">
        <v>148</v>
      </c>
      <c r="D83" s="6"/>
      <c r="E83" s="14"/>
      <c r="F83" s="14"/>
      <c r="G83" s="14"/>
      <c r="H83" s="57"/>
      <c r="I83" s="39"/>
      <c r="J83" s="13"/>
      <c r="K83" s="14"/>
      <c r="L83" s="13"/>
      <c r="M83" s="13"/>
      <c r="N83" s="40"/>
      <c r="P83" s="64"/>
      <c r="Q83" s="65"/>
      <c r="R83" s="78"/>
      <c r="S83" s="86"/>
      <c r="T83" s="64"/>
      <c r="U83" s="65"/>
      <c r="V83" s="26"/>
      <c r="W83" s="26"/>
    </row>
    <row r="84" spans="1:23" ht="12.75">
      <c r="A84" s="56" t="s">
        <v>33</v>
      </c>
      <c r="B84" s="6" t="s">
        <v>149</v>
      </c>
      <c r="C84" s="7" t="s">
        <v>150</v>
      </c>
      <c r="D84" s="6" t="s">
        <v>85</v>
      </c>
      <c r="E84" s="14" t="s">
        <v>151</v>
      </c>
      <c r="F84" s="14">
        <f>E84+SUM(P84:U84)</f>
        <v>775</v>
      </c>
      <c r="G84" s="14">
        <f>F84-E84</f>
        <v>0</v>
      </c>
      <c r="H84" s="57">
        <v>255.02333183400003</v>
      </c>
      <c r="I84" s="39">
        <f>E84*H84</f>
        <v>197643.08217135002</v>
      </c>
      <c r="J84" s="13">
        <f>IF(G84&lt;0,G84*H84,0)</f>
        <v>0</v>
      </c>
      <c r="K84" s="14">
        <f>IF(G84&lt;=0,0,G84*H84)</f>
        <v>0</v>
      </c>
      <c r="L84" s="13">
        <f>I84+J84+K84</f>
        <v>197643.08217135002</v>
      </c>
      <c r="M84" s="13">
        <f>L84-I84</f>
        <v>0</v>
      </c>
      <c r="N84" s="40">
        <f>M84/I84</f>
        <v>0</v>
      </c>
      <c r="P84" s="64"/>
      <c r="Q84" s="65"/>
      <c r="R84" s="78"/>
      <c r="S84" s="86"/>
      <c r="T84" s="64"/>
      <c r="U84" s="65"/>
      <c r="V84" s="26"/>
      <c r="W84" s="26"/>
    </row>
    <row r="85" spans="1:23" ht="12.75">
      <c r="A85" s="56"/>
      <c r="B85" s="6"/>
      <c r="C85" s="7" t="s">
        <v>152</v>
      </c>
      <c r="D85" s="6"/>
      <c r="E85" s="14"/>
      <c r="F85" s="14"/>
      <c r="G85" s="14"/>
      <c r="H85" s="57"/>
      <c r="I85" s="39"/>
      <c r="J85" s="13"/>
      <c r="K85" s="14"/>
      <c r="L85" s="13"/>
      <c r="M85" s="13"/>
      <c r="N85" s="40"/>
      <c r="P85" s="64"/>
      <c r="Q85" s="65"/>
      <c r="R85" s="78"/>
      <c r="S85" s="86"/>
      <c r="T85" s="64"/>
      <c r="U85" s="65"/>
      <c r="V85" s="26"/>
      <c r="W85" s="26"/>
    </row>
    <row r="86" spans="1:23" ht="12.75">
      <c r="A86" s="56" t="s">
        <v>39</v>
      </c>
      <c r="B86" s="6" t="s">
        <v>153</v>
      </c>
      <c r="C86" s="7" t="s">
        <v>154</v>
      </c>
      <c r="D86" s="6" t="s">
        <v>85</v>
      </c>
      <c r="E86" s="14" t="s">
        <v>155</v>
      </c>
      <c r="F86" s="14">
        <f>E86+SUM(P86:U86)</f>
        <v>0</v>
      </c>
      <c r="G86" s="14">
        <f>F86-E86</f>
        <v>-41.25</v>
      </c>
      <c r="H86" s="57">
        <v>278.11978452840003</v>
      </c>
      <c r="I86" s="39">
        <f>E86*H86</f>
        <v>11472.441111796501</v>
      </c>
      <c r="J86" s="13">
        <f>IF(G86&lt;0,G86*H86,0)</f>
        <v>-11472.441111796501</v>
      </c>
      <c r="K86" s="14">
        <f>IF(G86&lt;=0,0,G86*H86)</f>
        <v>0</v>
      </c>
      <c r="L86" s="13">
        <f>I86+J86+K86</f>
        <v>0</v>
      </c>
      <c r="M86" s="13">
        <f>L86-I86</f>
        <v>-11472.441111796501</v>
      </c>
      <c r="N86" s="40">
        <f>M86/I86</f>
        <v>-1</v>
      </c>
      <c r="P86" s="64">
        <v>-41.25</v>
      </c>
      <c r="Q86" s="65"/>
      <c r="R86" s="78"/>
      <c r="S86" s="86"/>
      <c r="T86" s="64"/>
      <c r="U86" s="65"/>
      <c r="V86" s="26"/>
      <c r="W86" s="26"/>
    </row>
    <row r="87" spans="1:23" ht="12.75">
      <c r="A87" s="56"/>
      <c r="B87" s="6"/>
      <c r="C87" s="7" t="s">
        <v>156</v>
      </c>
      <c r="D87" s="6"/>
      <c r="E87" s="14"/>
      <c r="F87" s="14"/>
      <c r="G87" s="14"/>
      <c r="H87" s="57"/>
      <c r="I87" s="39"/>
      <c r="J87" s="13"/>
      <c r="K87" s="14"/>
      <c r="L87" s="13"/>
      <c r="M87" s="13"/>
      <c r="N87" s="40"/>
      <c r="P87" s="64"/>
      <c r="Q87" s="65"/>
      <c r="R87" s="78"/>
      <c r="S87" s="86"/>
      <c r="T87" s="64"/>
      <c r="U87" s="65"/>
      <c r="V87" s="26"/>
      <c r="W87" s="26"/>
    </row>
    <row r="88" spans="1:23" ht="12.75">
      <c r="A88" s="56" t="s">
        <v>53</v>
      </c>
      <c r="B88" s="6" t="s">
        <v>157</v>
      </c>
      <c r="C88" s="7" t="s">
        <v>158</v>
      </c>
      <c r="D88" s="6" t="s">
        <v>85</v>
      </c>
      <c r="E88" s="14" t="s">
        <v>159</v>
      </c>
      <c r="F88" s="14">
        <f>E88+SUM(P88:U88)</f>
        <v>268.75</v>
      </c>
      <c r="G88" s="14">
        <f>F88-E88</f>
        <v>-8.25</v>
      </c>
      <c r="H88" s="57">
        <v>139.541068362</v>
      </c>
      <c r="I88" s="39">
        <f>E88*H88</f>
        <v>38652.875936274</v>
      </c>
      <c r="J88" s="13">
        <f>IF(G88&lt;0,G88*H88,0)</f>
        <v>-1151.2138139865</v>
      </c>
      <c r="K88" s="14">
        <f>IF(G88&lt;=0,0,G88*H88)</f>
        <v>0</v>
      </c>
      <c r="L88" s="13">
        <f>I88+J88+K88</f>
        <v>37501.662122287504</v>
      </c>
      <c r="M88" s="13">
        <f>L88-I88</f>
        <v>-1151.2138139864983</v>
      </c>
      <c r="N88" s="40">
        <f>M88/I88</f>
        <v>-0.02978339350180501</v>
      </c>
      <c r="P88" s="64">
        <f>-41.25*0.2</f>
        <v>-8.25</v>
      </c>
      <c r="Q88" s="65"/>
      <c r="R88" s="78"/>
      <c r="S88" s="86"/>
      <c r="T88" s="64"/>
      <c r="U88" s="65"/>
      <c r="V88" s="26"/>
      <c r="W88" s="26"/>
    </row>
    <row r="89" spans="1:23" ht="12.75">
      <c r="A89" s="56"/>
      <c r="B89" s="6"/>
      <c r="C89" s="7" t="s">
        <v>160</v>
      </c>
      <c r="D89" s="6" t="s">
        <v>548</v>
      </c>
      <c r="E89" s="14"/>
      <c r="F89" s="14"/>
      <c r="G89" s="14"/>
      <c r="H89" s="57"/>
      <c r="I89" s="39"/>
      <c r="J89" s="13"/>
      <c r="K89" s="14"/>
      <c r="L89" s="13"/>
      <c r="M89" s="13"/>
      <c r="N89" s="40"/>
      <c r="P89" s="64"/>
      <c r="Q89" s="65"/>
      <c r="R89" s="78"/>
      <c r="S89" s="86"/>
      <c r="T89" s="64"/>
      <c r="U89" s="65"/>
      <c r="V89" s="26"/>
      <c r="W89" s="26"/>
    </row>
    <row r="90" spans="1:23" ht="12.75">
      <c r="A90" s="56" t="s">
        <v>58</v>
      </c>
      <c r="B90" s="6" t="s">
        <v>161</v>
      </c>
      <c r="C90" s="7" t="s">
        <v>162</v>
      </c>
      <c r="D90" s="6" t="s">
        <v>36</v>
      </c>
      <c r="E90" s="14" t="s">
        <v>133</v>
      </c>
      <c r="F90" s="14">
        <f>E90+SUM(P90:U90)</f>
        <v>816.25</v>
      </c>
      <c r="G90" s="14">
        <f>F90-E90</f>
        <v>0</v>
      </c>
      <c r="H90" s="57">
        <v>62.552892714</v>
      </c>
      <c r="I90" s="39">
        <f>E90*H90</f>
        <v>51058.7986778025</v>
      </c>
      <c r="J90" s="13">
        <f>IF(G90&lt;0,G90*H90,0)</f>
        <v>0</v>
      </c>
      <c r="K90" s="14">
        <f>IF(G90&lt;=0,0,G90*H90)</f>
        <v>0</v>
      </c>
      <c r="L90" s="13">
        <f>I90+J90+K90</f>
        <v>51058.7986778025</v>
      </c>
      <c r="M90" s="13">
        <f>L90-I90</f>
        <v>0</v>
      </c>
      <c r="N90" s="40">
        <f>M90/I90</f>
        <v>0</v>
      </c>
      <c r="P90" s="64"/>
      <c r="Q90" s="65"/>
      <c r="R90" s="78"/>
      <c r="S90" s="86"/>
      <c r="T90" s="64"/>
      <c r="U90" s="65"/>
      <c r="V90" s="26"/>
      <c r="W90" s="26"/>
    </row>
    <row r="91" spans="1:23" ht="12.75">
      <c r="A91" s="56"/>
      <c r="B91" s="6"/>
      <c r="C91" s="7" t="s">
        <v>163</v>
      </c>
      <c r="D91" s="6"/>
      <c r="E91" s="14"/>
      <c r="F91" s="14"/>
      <c r="G91" s="14"/>
      <c r="H91" s="57"/>
      <c r="I91" s="39"/>
      <c r="J91" s="13"/>
      <c r="K91" s="14"/>
      <c r="L91" s="13"/>
      <c r="M91" s="13"/>
      <c r="N91" s="40"/>
      <c r="P91" s="64"/>
      <c r="Q91" s="65"/>
      <c r="R91" s="78"/>
      <c r="S91" s="86"/>
      <c r="T91" s="64"/>
      <c r="U91" s="65"/>
      <c r="V91" s="26"/>
      <c r="W91" s="26"/>
    </row>
    <row r="92" spans="1:23" ht="12.75">
      <c r="A92" s="56" t="s">
        <v>62</v>
      </c>
      <c r="B92" s="6" t="s">
        <v>164</v>
      </c>
      <c r="C92" s="7" t="s">
        <v>165</v>
      </c>
      <c r="D92" s="6" t="s">
        <v>85</v>
      </c>
      <c r="E92" s="14" t="s">
        <v>151</v>
      </c>
      <c r="F92" s="14">
        <f>E92+SUM(P92:U92)</f>
        <v>775</v>
      </c>
      <c r="G92" s="14">
        <f>F92-E92</f>
        <v>0</v>
      </c>
      <c r="H92" s="57">
        <v>195.35749570680002</v>
      </c>
      <c r="I92" s="39">
        <f>E92*H92</f>
        <v>151402.05917277</v>
      </c>
      <c r="J92" s="13">
        <f>IF(G92&lt;0,G92*H92,0)</f>
        <v>0</v>
      </c>
      <c r="K92" s="14">
        <f>IF(G92&lt;=0,0,G92*H92)</f>
        <v>0</v>
      </c>
      <c r="L92" s="13">
        <f>I92+J92+K92</f>
        <v>151402.05917277</v>
      </c>
      <c r="M92" s="13">
        <f>L92-I92</f>
        <v>0</v>
      </c>
      <c r="N92" s="40">
        <f>M92/I92</f>
        <v>0</v>
      </c>
      <c r="P92" s="64"/>
      <c r="Q92" s="65"/>
      <c r="R92" s="78"/>
      <c r="S92" s="86"/>
      <c r="T92" s="64"/>
      <c r="U92" s="65"/>
      <c r="V92" s="26"/>
      <c r="W92" s="26"/>
    </row>
    <row r="93" spans="1:23" ht="12.75">
      <c r="A93" s="56"/>
      <c r="B93" s="6"/>
      <c r="C93" s="7" t="s">
        <v>166</v>
      </c>
      <c r="D93" s="6"/>
      <c r="E93" s="14"/>
      <c r="F93" s="14"/>
      <c r="G93" s="14"/>
      <c r="H93" s="57"/>
      <c r="I93" s="39"/>
      <c r="J93" s="13"/>
      <c r="K93" s="14"/>
      <c r="L93" s="13"/>
      <c r="M93" s="13"/>
      <c r="N93" s="40"/>
      <c r="P93" s="64"/>
      <c r="Q93" s="65"/>
      <c r="R93" s="78"/>
      <c r="S93" s="86"/>
      <c r="T93" s="64"/>
      <c r="U93" s="65"/>
      <c r="V93" s="26"/>
      <c r="W93" s="26"/>
    </row>
    <row r="94" spans="1:23" ht="12.75">
      <c r="A94" s="56" t="s">
        <v>64</v>
      </c>
      <c r="B94" s="6" t="s">
        <v>167</v>
      </c>
      <c r="C94" s="7" t="s">
        <v>168</v>
      </c>
      <c r="D94" s="6" t="s">
        <v>85</v>
      </c>
      <c r="E94" s="14" t="s">
        <v>155</v>
      </c>
      <c r="F94" s="14">
        <f>E94+SUM(P94:U94)</f>
        <v>0</v>
      </c>
      <c r="G94" s="14">
        <f>F94-E94</f>
        <v>-41.25</v>
      </c>
      <c r="H94" s="57">
        <v>491.7619719516</v>
      </c>
      <c r="I94" s="39">
        <f>E94*H94</f>
        <v>20285.1813430035</v>
      </c>
      <c r="J94" s="13">
        <f>IF(G94&lt;0,G94*H94,0)</f>
        <v>-20285.1813430035</v>
      </c>
      <c r="K94" s="14">
        <f>IF(G94&lt;=0,0,G94*H94)</f>
        <v>0</v>
      </c>
      <c r="L94" s="13">
        <f>I94+J94+K94</f>
        <v>0</v>
      </c>
      <c r="M94" s="13">
        <f>L94-I94</f>
        <v>-20285.1813430035</v>
      </c>
      <c r="N94" s="40">
        <f>M94/I94</f>
        <v>-1</v>
      </c>
      <c r="P94" s="64">
        <f>-41.25</f>
        <v>-41.25</v>
      </c>
      <c r="Q94" s="65"/>
      <c r="R94" s="78"/>
      <c r="S94" s="86"/>
      <c r="T94" s="64"/>
      <c r="U94" s="65"/>
      <c r="V94" s="26"/>
      <c r="W94" s="26"/>
    </row>
    <row r="95" spans="1:23" ht="12.75">
      <c r="A95" s="56"/>
      <c r="B95" s="6"/>
      <c r="C95" s="7" t="s">
        <v>169</v>
      </c>
      <c r="D95" s="6"/>
      <c r="E95" s="14"/>
      <c r="F95" s="14"/>
      <c r="G95" s="14"/>
      <c r="H95" s="57"/>
      <c r="I95" s="39"/>
      <c r="J95" s="13"/>
      <c r="K95" s="14"/>
      <c r="L95" s="13"/>
      <c r="M95" s="13"/>
      <c r="N95" s="40"/>
      <c r="P95" s="64"/>
      <c r="Q95" s="65"/>
      <c r="R95" s="78"/>
      <c r="S95" s="86"/>
      <c r="T95" s="64"/>
      <c r="U95" s="65"/>
      <c r="V95" s="26"/>
      <c r="W95" s="26"/>
    </row>
    <row r="96" spans="1:23" ht="12.75">
      <c r="A96" s="56" t="s">
        <v>69</v>
      </c>
      <c r="B96" s="6" t="s">
        <v>170</v>
      </c>
      <c r="C96" s="7" t="s">
        <v>171</v>
      </c>
      <c r="D96" s="6" t="s">
        <v>85</v>
      </c>
      <c r="E96" s="14" t="s">
        <v>151</v>
      </c>
      <c r="F96" s="14">
        <f>E96+SUM(P96:U96)</f>
        <v>775</v>
      </c>
      <c r="G96" s="14">
        <f>F96-E96</f>
        <v>0</v>
      </c>
      <c r="H96" s="57">
        <v>198.2445522936</v>
      </c>
      <c r="I96" s="39">
        <f>E96*H96</f>
        <v>153639.52802754001</v>
      </c>
      <c r="J96" s="13">
        <f>IF(G96&lt;0,G96*H96,0)</f>
        <v>0</v>
      </c>
      <c r="K96" s="14">
        <f>IF(G96&lt;=0,0,G96*H96)</f>
        <v>0</v>
      </c>
      <c r="L96" s="13">
        <f>I96+J96+K96</f>
        <v>153639.52802754001</v>
      </c>
      <c r="M96" s="13">
        <f>L96-I96</f>
        <v>0</v>
      </c>
      <c r="N96" s="40">
        <f>M96/I96</f>
        <v>0</v>
      </c>
      <c r="P96" s="64"/>
      <c r="Q96" s="65"/>
      <c r="R96" s="78"/>
      <c r="S96" s="86"/>
      <c r="T96" s="64"/>
      <c r="U96" s="65"/>
      <c r="V96" s="26"/>
      <c r="W96" s="26"/>
    </row>
    <row r="97" spans="1:23" ht="12.75">
      <c r="A97" s="56" t="s">
        <v>72</v>
      </c>
      <c r="B97" s="6" t="s">
        <v>172</v>
      </c>
      <c r="C97" s="7" t="s">
        <v>173</v>
      </c>
      <c r="D97" s="6" t="s">
        <v>102</v>
      </c>
      <c r="E97" s="14" t="s">
        <v>174</v>
      </c>
      <c r="F97" s="14">
        <f>E97+SUM(P97:U97)</f>
        <v>0</v>
      </c>
      <c r="G97" s="14">
        <f>F97-E97</f>
        <v>-2.22</v>
      </c>
      <c r="H97" s="57">
        <v>139.541068362</v>
      </c>
      <c r="I97" s="39">
        <f>E97*H97</f>
        <v>309.78117176364003</v>
      </c>
      <c r="J97" s="13">
        <f>IF(G97&lt;0,G97*H97,0)</f>
        <v>-309.78117176364003</v>
      </c>
      <c r="K97" s="14">
        <f>IF(G97&lt;=0,0,G97*H97)</f>
        <v>0</v>
      </c>
      <c r="L97" s="13">
        <f>I97+J97+K97</f>
        <v>0</v>
      </c>
      <c r="M97" s="13">
        <f>L97-I97</f>
        <v>-309.78117176364003</v>
      </c>
      <c r="N97" s="40">
        <f>M97/I97</f>
        <v>-1</v>
      </c>
      <c r="P97" s="64">
        <v>-2.22</v>
      </c>
      <c r="Q97" s="65"/>
      <c r="R97" s="78"/>
      <c r="S97" s="86"/>
      <c r="T97" s="64"/>
      <c r="U97" s="65"/>
      <c r="V97" s="26"/>
      <c r="W97" s="26"/>
    </row>
    <row r="98" spans="1:23" ht="12.75">
      <c r="A98" s="56"/>
      <c r="B98" s="6"/>
      <c r="C98" s="7" t="s">
        <v>175</v>
      </c>
      <c r="D98" s="6" t="s">
        <v>548</v>
      </c>
      <c r="E98" s="14"/>
      <c r="F98" s="14"/>
      <c r="G98" s="14"/>
      <c r="H98" s="57"/>
      <c r="I98" s="39"/>
      <c r="J98" s="13"/>
      <c r="K98" s="14"/>
      <c r="L98" s="13"/>
      <c r="M98" s="13"/>
      <c r="N98" s="40"/>
      <c r="P98" s="64"/>
      <c r="Q98" s="65"/>
      <c r="R98" s="78"/>
      <c r="S98" s="86"/>
      <c r="T98" s="64"/>
      <c r="U98" s="65"/>
      <c r="V98" s="26"/>
      <c r="W98" s="26"/>
    </row>
    <row r="99" spans="1:23" ht="12.75">
      <c r="A99" s="56"/>
      <c r="B99" s="6"/>
      <c r="C99" s="7"/>
      <c r="D99" s="6"/>
      <c r="E99" s="14"/>
      <c r="F99" s="14"/>
      <c r="G99" s="14"/>
      <c r="H99" s="57"/>
      <c r="I99" s="39"/>
      <c r="J99" s="13"/>
      <c r="K99" s="14"/>
      <c r="L99" s="13"/>
      <c r="M99" s="13"/>
      <c r="N99" s="40"/>
      <c r="P99" s="64"/>
      <c r="Q99" s="65"/>
      <c r="R99" s="78"/>
      <c r="S99" s="86"/>
      <c r="T99" s="64"/>
      <c r="U99" s="65"/>
      <c r="V99" s="26"/>
      <c r="W99" s="26"/>
    </row>
    <row r="100" spans="1:23" ht="12.75">
      <c r="A100" s="56"/>
      <c r="B100" s="6"/>
      <c r="C100" s="7"/>
      <c r="D100" s="6"/>
      <c r="E100" s="14"/>
      <c r="F100" s="14"/>
      <c r="G100" s="14"/>
      <c r="H100" s="57"/>
      <c r="I100" s="39"/>
      <c r="J100" s="13"/>
      <c r="K100" s="14"/>
      <c r="L100" s="13"/>
      <c r="M100" s="13"/>
      <c r="N100" s="40"/>
      <c r="P100" s="64"/>
      <c r="Q100" s="65"/>
      <c r="R100" s="78"/>
      <c r="S100" s="86"/>
      <c r="T100" s="64"/>
      <c r="U100" s="65"/>
      <c r="V100" s="26"/>
      <c r="W100" s="26"/>
    </row>
    <row r="101" spans="1:23" ht="12.75">
      <c r="A101" s="56"/>
      <c r="B101" s="18" t="s">
        <v>31</v>
      </c>
      <c r="C101" s="15" t="s">
        <v>176</v>
      </c>
      <c r="D101" s="6"/>
      <c r="E101" s="14"/>
      <c r="F101" s="14"/>
      <c r="G101" s="14"/>
      <c r="H101" s="57"/>
      <c r="I101" s="39"/>
      <c r="J101" s="13"/>
      <c r="K101" s="14"/>
      <c r="L101" s="13"/>
      <c r="M101" s="13"/>
      <c r="N101" s="40"/>
      <c r="P101" s="64"/>
      <c r="Q101" s="65"/>
      <c r="R101" s="78"/>
      <c r="S101" s="86"/>
      <c r="T101" s="64"/>
      <c r="U101" s="65"/>
      <c r="V101" s="26"/>
      <c r="W101" s="26"/>
    </row>
    <row r="102" spans="1:23" ht="12.75">
      <c r="A102" s="56" t="s">
        <v>33</v>
      </c>
      <c r="B102" s="6" t="s">
        <v>177</v>
      </c>
      <c r="C102" s="7" t="s">
        <v>178</v>
      </c>
      <c r="D102" s="6" t="s">
        <v>85</v>
      </c>
      <c r="E102" s="14" t="s">
        <v>151</v>
      </c>
      <c r="F102" s="14">
        <f>E102+SUM(P102:U102)</f>
        <v>775</v>
      </c>
      <c r="G102" s="14">
        <f>F102-E102</f>
        <v>0</v>
      </c>
      <c r="H102" s="57">
        <v>229.03982255280002</v>
      </c>
      <c r="I102" s="39">
        <f>E102*H102</f>
        <v>177505.86247842002</v>
      </c>
      <c r="J102" s="13">
        <f>IF(G102&lt;0,G102*H102,0)</f>
        <v>0</v>
      </c>
      <c r="K102" s="14">
        <f>IF(G102&lt;=0,0,G102*H102)</f>
        <v>0</v>
      </c>
      <c r="L102" s="13">
        <f>I102+J102+K102</f>
        <v>177505.86247842002</v>
      </c>
      <c r="M102" s="13">
        <f>L102-I102</f>
        <v>0</v>
      </c>
      <c r="N102" s="40">
        <f>M102/I102</f>
        <v>0</v>
      </c>
      <c r="P102" s="64"/>
      <c r="Q102" s="65"/>
      <c r="R102" s="78"/>
      <c r="S102" s="86"/>
      <c r="T102" s="64"/>
      <c r="U102" s="65"/>
      <c r="V102" s="26"/>
      <c r="W102" s="26"/>
    </row>
    <row r="103" spans="1:23" ht="12.75">
      <c r="A103" s="56"/>
      <c r="B103" s="6"/>
      <c r="C103" s="7"/>
      <c r="D103" s="6"/>
      <c r="E103" s="14"/>
      <c r="F103" s="14"/>
      <c r="G103" s="14"/>
      <c r="H103" s="57"/>
      <c r="I103" s="39"/>
      <c r="J103" s="13"/>
      <c r="K103" s="14"/>
      <c r="L103" s="13"/>
      <c r="M103" s="13"/>
      <c r="N103" s="40"/>
      <c r="P103" s="64"/>
      <c r="Q103" s="65"/>
      <c r="R103" s="78"/>
      <c r="S103" s="86"/>
      <c r="T103" s="64"/>
      <c r="U103" s="65"/>
      <c r="V103" s="26"/>
      <c r="W103" s="26"/>
    </row>
    <row r="104" spans="1:23" ht="12.75">
      <c r="A104" s="56"/>
      <c r="B104" s="18" t="s">
        <v>31</v>
      </c>
      <c r="C104" s="15" t="s">
        <v>179</v>
      </c>
      <c r="D104" s="6"/>
      <c r="E104" s="14"/>
      <c r="F104" s="14"/>
      <c r="G104" s="14"/>
      <c r="H104" s="57"/>
      <c r="I104" s="39"/>
      <c r="J104" s="13"/>
      <c r="K104" s="14"/>
      <c r="L104" s="13"/>
      <c r="M104" s="13"/>
      <c r="N104" s="40"/>
      <c r="P104" s="64"/>
      <c r="Q104" s="65"/>
      <c r="R104" s="78"/>
      <c r="S104" s="86"/>
      <c r="T104" s="64"/>
      <c r="U104" s="65"/>
      <c r="V104" s="26"/>
      <c r="W104" s="26"/>
    </row>
    <row r="105" spans="1:23" ht="12.75">
      <c r="A105" s="56" t="s">
        <v>33</v>
      </c>
      <c r="B105" s="6" t="s">
        <v>180</v>
      </c>
      <c r="C105" s="7" t="s">
        <v>181</v>
      </c>
      <c r="D105" s="6" t="s">
        <v>85</v>
      </c>
      <c r="E105" s="14" t="s">
        <v>182</v>
      </c>
      <c r="F105" s="14">
        <f>E105+SUM(P105:U105)</f>
        <v>54</v>
      </c>
      <c r="G105" s="14">
        <f>F105-E105</f>
        <v>0</v>
      </c>
      <c r="H105" s="57">
        <v>493.68667634280007</v>
      </c>
      <c r="I105" s="39">
        <f>E105*H105</f>
        <v>26659.080522511205</v>
      </c>
      <c r="J105" s="13">
        <f>IF(G105&lt;0,G105*H105,0)</f>
        <v>0</v>
      </c>
      <c r="K105" s="14">
        <f>IF(G105&lt;=0,0,G105*H105)</f>
        <v>0</v>
      </c>
      <c r="L105" s="13">
        <f>I105+J105+K105</f>
        <v>26659.080522511205</v>
      </c>
      <c r="M105" s="13">
        <f>L105-I105</f>
        <v>0</v>
      </c>
      <c r="N105" s="40">
        <f>M105/I105</f>
        <v>0</v>
      </c>
      <c r="P105" s="64"/>
      <c r="Q105" s="65"/>
      <c r="R105" s="78"/>
      <c r="S105" s="86"/>
      <c r="T105" s="64"/>
      <c r="U105" s="65"/>
      <c r="V105" s="26"/>
      <c r="W105" s="26"/>
    </row>
    <row r="106" spans="1:23" ht="12.75">
      <c r="A106" s="56"/>
      <c r="B106" s="6"/>
      <c r="C106" s="7" t="s">
        <v>183</v>
      </c>
      <c r="D106" s="6" t="s">
        <v>548</v>
      </c>
      <c r="E106" s="14"/>
      <c r="F106" s="14"/>
      <c r="G106" s="14"/>
      <c r="H106" s="57"/>
      <c r="I106" s="39"/>
      <c r="J106" s="13"/>
      <c r="K106" s="14"/>
      <c r="L106" s="13"/>
      <c r="M106" s="13"/>
      <c r="N106" s="40"/>
      <c r="P106" s="64"/>
      <c r="Q106" s="65"/>
      <c r="R106" s="78"/>
      <c r="S106" s="86"/>
      <c r="T106" s="64"/>
      <c r="U106" s="65"/>
      <c r="V106" s="26"/>
      <c r="W106" s="26"/>
    </row>
    <row r="107" spans="1:23" ht="12.75">
      <c r="A107" s="56" t="s">
        <v>39</v>
      </c>
      <c r="B107" s="6" t="s">
        <v>184</v>
      </c>
      <c r="C107" s="7" t="s">
        <v>185</v>
      </c>
      <c r="D107" s="6" t="s">
        <v>85</v>
      </c>
      <c r="E107" s="14" t="s">
        <v>155</v>
      </c>
      <c r="F107" s="14">
        <f>E107+SUM(P107:U107)</f>
        <v>0</v>
      </c>
      <c r="G107" s="14">
        <f>F107-E107</f>
        <v>-41.25</v>
      </c>
      <c r="H107" s="57">
        <v>334.8985640688</v>
      </c>
      <c r="I107" s="39">
        <f>E107*H107</f>
        <v>13814.565767838</v>
      </c>
      <c r="J107" s="13">
        <f>IF(G107&lt;0,G107*H107,0)</f>
        <v>-13814.565767838</v>
      </c>
      <c r="K107" s="14">
        <f>IF(G107&lt;=0,0,G107*H107)</f>
        <v>0</v>
      </c>
      <c r="L107" s="13">
        <f>I107+J107+K107</f>
        <v>0</v>
      </c>
      <c r="M107" s="13">
        <f>L107-I107</f>
        <v>-13814.565767838</v>
      </c>
      <c r="N107" s="40">
        <f>M107/I107</f>
        <v>-1</v>
      </c>
      <c r="P107" s="64">
        <v>-41.25</v>
      </c>
      <c r="Q107" s="65"/>
      <c r="R107" s="78"/>
      <c r="S107" s="86"/>
      <c r="T107" s="64"/>
      <c r="U107" s="65"/>
      <c r="V107" s="26"/>
      <c r="W107" s="26"/>
    </row>
    <row r="108" spans="1:23" ht="12.75">
      <c r="A108" s="56" t="s">
        <v>53</v>
      </c>
      <c r="B108" s="6" t="s">
        <v>186</v>
      </c>
      <c r="C108" s="7" t="s">
        <v>187</v>
      </c>
      <c r="D108" s="6" t="s">
        <v>85</v>
      </c>
      <c r="E108" s="14" t="s">
        <v>155</v>
      </c>
      <c r="F108" s="14">
        <f>E108+SUM(P108:U108)</f>
        <v>0</v>
      </c>
      <c r="G108" s="14">
        <f>F108-E108</f>
        <v>-41.25</v>
      </c>
      <c r="H108" s="57">
        <v>443.6443621716</v>
      </c>
      <c r="I108" s="39">
        <f>E108*H108</f>
        <v>18300.3299395785</v>
      </c>
      <c r="J108" s="13">
        <f>IF(G108&lt;0,G108*H108,0)</f>
        <v>-18300.3299395785</v>
      </c>
      <c r="K108" s="14">
        <f>IF(G108&lt;=0,0,G108*H108)</f>
        <v>0</v>
      </c>
      <c r="L108" s="13">
        <f>I108+J108+K108</f>
        <v>0</v>
      </c>
      <c r="M108" s="13">
        <f>L108-I108</f>
        <v>-18300.3299395785</v>
      </c>
      <c r="N108" s="40">
        <f>M108/I108</f>
        <v>-1</v>
      </c>
      <c r="P108" s="64">
        <v>-41.25</v>
      </c>
      <c r="Q108" s="65"/>
      <c r="R108" s="78"/>
      <c r="S108" s="86"/>
      <c r="T108" s="64"/>
      <c r="U108" s="65"/>
      <c r="V108" s="26"/>
      <c r="W108" s="26"/>
    </row>
    <row r="109" spans="1:23" ht="12.75">
      <c r="A109" s="56" t="s">
        <v>58</v>
      </c>
      <c r="B109" s="6" t="s">
        <v>188</v>
      </c>
      <c r="C109" s="7" t="s">
        <v>189</v>
      </c>
      <c r="D109" s="6" t="s">
        <v>190</v>
      </c>
      <c r="E109" s="14" t="s">
        <v>191</v>
      </c>
      <c r="F109" s="14">
        <f>E109+SUM(P109:U109)</f>
        <v>14.6</v>
      </c>
      <c r="G109" s="14">
        <f>F109-E109</f>
        <v>0</v>
      </c>
      <c r="H109" s="57">
        <v>2579.103884208</v>
      </c>
      <c r="I109" s="39">
        <f>E109*H109</f>
        <v>37654.9167094368</v>
      </c>
      <c r="J109" s="13">
        <f>IF(G109&lt;0,G109*H109,0)</f>
        <v>0</v>
      </c>
      <c r="K109" s="14">
        <f>IF(G109&lt;=0,0,G109*H109)</f>
        <v>0</v>
      </c>
      <c r="L109" s="13">
        <f>I109+J109+K109</f>
        <v>37654.9167094368</v>
      </c>
      <c r="M109" s="13">
        <f>L109-I109</f>
        <v>0</v>
      </c>
      <c r="N109" s="40">
        <f>M109/I109</f>
        <v>0</v>
      </c>
      <c r="P109" s="64"/>
      <c r="Q109" s="65"/>
      <c r="R109" s="78"/>
      <c r="S109" s="86"/>
      <c r="T109" s="64"/>
      <c r="U109" s="65"/>
      <c r="V109" s="26"/>
      <c r="W109" s="26"/>
    </row>
    <row r="110" spans="1:23" ht="12.75">
      <c r="A110" s="56"/>
      <c r="B110" s="6"/>
      <c r="C110" s="7"/>
      <c r="D110" s="6"/>
      <c r="E110" s="14"/>
      <c r="F110" s="14"/>
      <c r="G110" s="14"/>
      <c r="H110" s="57"/>
      <c r="I110" s="39"/>
      <c r="J110" s="13"/>
      <c r="K110" s="14"/>
      <c r="L110" s="13"/>
      <c r="M110" s="13"/>
      <c r="N110" s="40"/>
      <c r="P110" s="64"/>
      <c r="Q110" s="65"/>
      <c r="R110" s="78"/>
      <c r="S110" s="86"/>
      <c r="T110" s="64"/>
      <c r="U110" s="65"/>
      <c r="V110" s="26"/>
      <c r="W110" s="26"/>
    </row>
    <row r="111" spans="1:23" ht="12.75">
      <c r="A111" s="56"/>
      <c r="B111" s="18" t="s">
        <v>31</v>
      </c>
      <c r="C111" s="15" t="s">
        <v>192</v>
      </c>
      <c r="D111" s="6"/>
      <c r="E111" s="14"/>
      <c r="F111" s="14"/>
      <c r="G111" s="14"/>
      <c r="H111" s="57"/>
      <c r="I111" s="39"/>
      <c r="J111" s="13"/>
      <c r="K111" s="14"/>
      <c r="L111" s="13"/>
      <c r="M111" s="13"/>
      <c r="N111" s="40"/>
      <c r="P111" s="64"/>
      <c r="Q111" s="65"/>
      <c r="R111" s="78"/>
      <c r="S111" s="86"/>
      <c r="T111" s="64"/>
      <c r="U111" s="65"/>
      <c r="V111" s="26"/>
      <c r="W111" s="26"/>
    </row>
    <row r="112" spans="1:23" ht="12.75">
      <c r="A112" s="56" t="s">
        <v>33</v>
      </c>
      <c r="B112" s="6" t="s">
        <v>193</v>
      </c>
      <c r="C112" s="92" t="s">
        <v>194</v>
      </c>
      <c r="D112" s="6" t="s">
        <v>47</v>
      </c>
      <c r="E112" s="14" t="s">
        <v>195</v>
      </c>
      <c r="F112" s="14">
        <f>E112+SUM(P112:U112)</f>
        <v>316.5</v>
      </c>
      <c r="G112" s="14">
        <f>F112-E112</f>
        <v>-12.5</v>
      </c>
      <c r="H112" s="57">
        <v>214.60453961880003</v>
      </c>
      <c r="I112" s="39">
        <f>E112*H112</f>
        <v>70604.89353458521</v>
      </c>
      <c r="J112" s="13">
        <f>IF(G112&lt;0,G112*H112,0)</f>
        <v>-2682.5567452350006</v>
      </c>
      <c r="K112" s="14">
        <f>IF(G112&lt;=0,0,G112*H112)</f>
        <v>0</v>
      </c>
      <c r="L112" s="13">
        <f>I112+J112+K112</f>
        <v>67922.3367893502</v>
      </c>
      <c r="M112" s="13">
        <f>L112-I112</f>
        <v>-2682.556745235008</v>
      </c>
      <c r="N112" s="40">
        <f>M112/I112</f>
        <v>-0.037993920972644486</v>
      </c>
      <c r="P112" s="64">
        <f>-16.5-12.5</f>
        <v>-29</v>
      </c>
      <c r="Q112" s="65">
        <v>16.5</v>
      </c>
      <c r="R112" s="78"/>
      <c r="S112" s="86"/>
      <c r="T112" s="64"/>
      <c r="U112" s="65"/>
      <c r="V112" s="26"/>
      <c r="W112" s="26"/>
    </row>
    <row r="113" spans="1:23" ht="12.75">
      <c r="A113" s="56"/>
      <c r="B113" s="6"/>
      <c r="C113" s="92" t="s">
        <v>196</v>
      </c>
      <c r="D113" s="6"/>
      <c r="E113" s="14"/>
      <c r="F113" s="14"/>
      <c r="G113" s="14"/>
      <c r="H113" s="57"/>
      <c r="I113" s="39"/>
      <c r="J113" s="13"/>
      <c r="K113" s="14"/>
      <c r="L113" s="13"/>
      <c r="M113" s="13"/>
      <c r="N113" s="40"/>
      <c r="P113" s="64"/>
      <c r="Q113" s="65"/>
      <c r="R113" s="78"/>
      <c r="S113" s="86"/>
      <c r="T113" s="64"/>
      <c r="U113" s="65"/>
      <c r="V113" s="26"/>
      <c r="W113" s="26"/>
    </row>
    <row r="114" spans="1:23" ht="12.75">
      <c r="A114" s="56" t="s">
        <v>39</v>
      </c>
      <c r="B114" s="6" t="s">
        <v>197</v>
      </c>
      <c r="C114" s="92" t="s">
        <v>198</v>
      </c>
      <c r="D114" s="6" t="s">
        <v>47</v>
      </c>
      <c r="E114" s="14" t="s">
        <v>199</v>
      </c>
      <c r="F114" s="14">
        <f>E114+SUM(P114:U114)</f>
        <v>0</v>
      </c>
      <c r="G114" s="14">
        <f>F114-E114</f>
        <v>-16.5</v>
      </c>
      <c r="H114" s="57">
        <v>191.50808692440003</v>
      </c>
      <c r="I114" s="39">
        <f>E114*H114</f>
        <v>3159.8834342526006</v>
      </c>
      <c r="J114" s="13">
        <f>IF(G114&lt;0,G114*H114,0)</f>
        <v>-3159.8834342526006</v>
      </c>
      <c r="K114" s="14">
        <f>IF(G114&lt;=0,0,G114*H114)</f>
        <v>0</v>
      </c>
      <c r="L114" s="13">
        <f>I114+J114+K114</f>
        <v>0</v>
      </c>
      <c r="M114" s="13">
        <f>L114-I114</f>
        <v>-3159.8834342526006</v>
      </c>
      <c r="N114" s="40">
        <f>M114/I114</f>
        <v>-1</v>
      </c>
      <c r="P114" s="64">
        <v>-16.5</v>
      </c>
      <c r="Q114" s="65"/>
      <c r="R114" s="78"/>
      <c r="S114" s="86"/>
      <c r="T114" s="64"/>
      <c r="U114" s="65"/>
      <c r="V114" s="26"/>
      <c r="W114" s="26"/>
    </row>
    <row r="115" spans="1:23" ht="12.75">
      <c r="A115" s="56"/>
      <c r="B115" s="6"/>
      <c r="C115" s="92" t="s">
        <v>200</v>
      </c>
      <c r="D115" s="6"/>
      <c r="E115" s="14"/>
      <c r="F115" s="14"/>
      <c r="G115" s="14"/>
      <c r="H115" s="57"/>
      <c r="I115" s="39"/>
      <c r="J115" s="13"/>
      <c r="K115" s="14"/>
      <c r="L115" s="13"/>
      <c r="M115" s="13"/>
      <c r="N115" s="40"/>
      <c r="P115" s="64"/>
      <c r="Q115" s="65"/>
      <c r="R115" s="78"/>
      <c r="S115" s="86"/>
      <c r="T115" s="64"/>
      <c r="U115" s="65"/>
      <c r="V115" s="26"/>
      <c r="W115" s="26"/>
    </row>
    <row r="116" spans="1:23" ht="12.75">
      <c r="A116" s="56" t="s">
        <v>53</v>
      </c>
      <c r="B116" s="6" t="s">
        <v>201</v>
      </c>
      <c r="C116" s="92" t="s">
        <v>202</v>
      </c>
      <c r="D116" s="6" t="s">
        <v>203</v>
      </c>
      <c r="E116" s="14" t="s">
        <v>195</v>
      </c>
      <c r="F116" s="14">
        <f>E116+SUM(P116:U116)</f>
        <v>0</v>
      </c>
      <c r="G116" s="14">
        <f>F116-E116</f>
        <v>-329</v>
      </c>
      <c r="H116" s="57">
        <v>174.1857474036</v>
      </c>
      <c r="I116" s="39">
        <f>E116*H116</f>
        <v>57307.110895784404</v>
      </c>
      <c r="J116" s="13">
        <f>IF(G116&lt;0,G116*H116,0)</f>
        <v>-57307.110895784404</v>
      </c>
      <c r="K116" s="14">
        <f>IF(G116&lt;=0,0,G116*H116)</f>
        <v>0</v>
      </c>
      <c r="L116" s="13">
        <f>I116+J116+K116</f>
        <v>0</v>
      </c>
      <c r="M116" s="13">
        <f>L116-I116</f>
        <v>-57307.110895784404</v>
      </c>
      <c r="N116" s="40">
        <f>M116/I116</f>
        <v>-1</v>
      </c>
      <c r="P116" s="64">
        <v>-329</v>
      </c>
      <c r="Q116" s="65"/>
      <c r="R116" s="78"/>
      <c r="S116" s="86"/>
      <c r="T116" s="64"/>
      <c r="U116" s="65"/>
      <c r="V116" s="26"/>
      <c r="W116" s="26"/>
    </row>
    <row r="117" spans="1:23" ht="12.75">
      <c r="A117" s="56"/>
      <c r="B117" s="6"/>
      <c r="C117" s="92" t="s">
        <v>204</v>
      </c>
      <c r="D117" s="6"/>
      <c r="E117" s="14"/>
      <c r="F117" s="14"/>
      <c r="G117" s="14"/>
      <c r="H117" s="57"/>
      <c r="I117" s="39"/>
      <c r="J117" s="13"/>
      <c r="K117" s="14"/>
      <c r="L117" s="13"/>
      <c r="M117" s="13"/>
      <c r="N117" s="40"/>
      <c r="P117" s="64"/>
      <c r="Q117" s="65"/>
      <c r="R117" s="78"/>
      <c r="S117" s="86"/>
      <c r="T117" s="64"/>
      <c r="U117" s="65"/>
      <c r="V117" s="26"/>
      <c r="W117" s="26"/>
    </row>
    <row r="118" spans="1:23" ht="12.75">
      <c r="A118" s="56" t="s">
        <v>58</v>
      </c>
      <c r="B118" s="6" t="s">
        <v>205</v>
      </c>
      <c r="C118" s="92" t="s">
        <v>206</v>
      </c>
      <c r="D118" s="6" t="s">
        <v>207</v>
      </c>
      <c r="E118" s="14" t="s">
        <v>199</v>
      </c>
      <c r="F118" s="14">
        <f>E118+SUM(P118:U118)</f>
        <v>348.15000000000003</v>
      </c>
      <c r="G118" s="14">
        <f>F118-E118</f>
        <v>331.65000000000003</v>
      </c>
      <c r="H118" s="57">
        <v>139.541068362</v>
      </c>
      <c r="I118" s="39">
        <f>E118*H118</f>
        <v>2302.427627973</v>
      </c>
      <c r="J118" s="13">
        <f>IF(G118&lt;0,G118*H118,0)</f>
        <v>0</v>
      </c>
      <c r="K118" s="14">
        <f>IF(G118&lt;=0,0,G118*H118)</f>
        <v>46278.795322257305</v>
      </c>
      <c r="L118" s="13">
        <f>I118+J118+K118</f>
        <v>48581.22295023031</v>
      </c>
      <c r="M118" s="13">
        <f>L118-I118</f>
        <v>46278.79532225731</v>
      </c>
      <c r="N118" s="40">
        <f>M118/I118</f>
        <v>20.100000000000005</v>
      </c>
      <c r="P118" s="64">
        <f>-16.5</f>
        <v>-16.5</v>
      </c>
      <c r="Q118" s="65">
        <f>(300+16.5)*1.1</f>
        <v>348.15000000000003</v>
      </c>
      <c r="R118" s="78"/>
      <c r="S118" s="86"/>
      <c r="T118" s="64"/>
      <c r="U118" s="65"/>
      <c r="V118" s="26"/>
      <c r="W118" s="26"/>
    </row>
    <row r="119" spans="1:23" ht="12.75">
      <c r="A119" s="56" t="s">
        <v>62</v>
      </c>
      <c r="B119" s="6" t="s">
        <v>208</v>
      </c>
      <c r="C119" s="7" t="s">
        <v>209</v>
      </c>
      <c r="D119" s="6" t="s">
        <v>210</v>
      </c>
      <c r="E119" s="14" t="s">
        <v>211</v>
      </c>
      <c r="F119" s="14">
        <f>E119+SUM(P119:U119)</f>
        <v>6</v>
      </c>
      <c r="G119" s="14">
        <f>F119-E119</f>
        <v>0</v>
      </c>
      <c r="H119" s="57">
        <v>317.576224548</v>
      </c>
      <c r="I119" s="39">
        <f>E119*H119</f>
        <v>1905.4573472880002</v>
      </c>
      <c r="J119" s="13">
        <f>IF(G119&lt;0,G119*H119,0)</f>
        <v>0</v>
      </c>
      <c r="K119" s="14">
        <f>IF(G119&lt;=0,0,G119*H119)</f>
        <v>0</v>
      </c>
      <c r="L119" s="13">
        <f>I119+J119+K119</f>
        <v>1905.4573472880002</v>
      </c>
      <c r="M119" s="13">
        <f>L119-I119</f>
        <v>0</v>
      </c>
      <c r="N119" s="40">
        <f>M119/I119</f>
        <v>0</v>
      </c>
      <c r="P119" s="64"/>
      <c r="Q119" s="65"/>
      <c r="R119" s="78"/>
      <c r="S119" s="86"/>
      <c r="T119" s="64"/>
      <c r="U119" s="65"/>
      <c r="V119" s="26"/>
      <c r="W119" s="26"/>
    </row>
    <row r="120" spans="1:23" ht="12.75">
      <c r="A120" s="56" t="s">
        <v>64</v>
      </c>
      <c r="B120" s="6" t="s">
        <v>212</v>
      </c>
      <c r="C120" s="7" t="s">
        <v>213</v>
      </c>
      <c r="D120" s="6" t="s">
        <v>85</v>
      </c>
      <c r="E120" s="14" t="s">
        <v>214</v>
      </c>
      <c r="F120" s="14">
        <f>E120+SUM(P120:U120)</f>
        <v>4</v>
      </c>
      <c r="G120" s="14">
        <f>F120-E120</f>
        <v>0</v>
      </c>
      <c r="H120" s="57">
        <v>328.1620986996</v>
      </c>
      <c r="I120" s="39">
        <f>E120*H120</f>
        <v>1312.6483947984</v>
      </c>
      <c r="J120" s="13">
        <f>IF(G120&lt;0,G120*H120,0)</f>
        <v>0</v>
      </c>
      <c r="K120" s="14">
        <f>IF(G120&lt;=0,0,G120*H120)</f>
        <v>0</v>
      </c>
      <c r="L120" s="13">
        <f>I120+J120+K120</f>
        <v>1312.6483947984</v>
      </c>
      <c r="M120" s="13">
        <f>L120-I120</f>
        <v>0</v>
      </c>
      <c r="N120" s="40">
        <f>M120/I120</f>
        <v>0</v>
      </c>
      <c r="P120" s="64"/>
      <c r="Q120" s="65"/>
      <c r="R120" s="78"/>
      <c r="S120" s="86"/>
      <c r="T120" s="64"/>
      <c r="U120" s="65"/>
      <c r="V120" s="26"/>
      <c r="W120" s="26"/>
    </row>
    <row r="121" spans="1:23" ht="12.75">
      <c r="A121" s="56"/>
      <c r="B121" s="6"/>
      <c r="C121" s="7" t="s">
        <v>215</v>
      </c>
      <c r="D121" s="6"/>
      <c r="E121" s="14"/>
      <c r="F121" s="14"/>
      <c r="G121" s="14"/>
      <c r="H121" s="57"/>
      <c r="I121" s="39"/>
      <c r="J121" s="13"/>
      <c r="K121" s="14"/>
      <c r="L121" s="13"/>
      <c r="M121" s="13"/>
      <c r="N121" s="40"/>
      <c r="P121" s="64"/>
      <c r="Q121" s="65"/>
      <c r="R121" s="78"/>
      <c r="S121" s="86"/>
      <c r="T121" s="64"/>
      <c r="U121" s="65"/>
      <c r="V121" s="26"/>
      <c r="W121" s="26"/>
    </row>
    <row r="122" spans="1:23" ht="12.75">
      <c r="A122" s="56" t="s">
        <v>69</v>
      </c>
      <c r="B122" s="6" t="s">
        <v>216</v>
      </c>
      <c r="C122" s="7" t="s">
        <v>217</v>
      </c>
      <c r="D122" s="6" t="s">
        <v>47</v>
      </c>
      <c r="E122" s="14" t="s">
        <v>218</v>
      </c>
      <c r="F122" s="14">
        <f>E122+SUM(P122:U122)</f>
        <v>320</v>
      </c>
      <c r="G122" s="14">
        <f>F122-E122</f>
        <v>0</v>
      </c>
      <c r="H122" s="57">
        <v>36.5693834328</v>
      </c>
      <c r="I122" s="39">
        <f>E122*H122</f>
        <v>11702.202698496001</v>
      </c>
      <c r="J122" s="13">
        <f>IF(G122&lt;0,G122*H122,0)</f>
        <v>0</v>
      </c>
      <c r="K122" s="14">
        <f>IF(G122&lt;=0,0,G122*H122)</f>
        <v>0</v>
      </c>
      <c r="L122" s="13">
        <f>I122+J122+K122</f>
        <v>11702.202698496001</v>
      </c>
      <c r="M122" s="13">
        <f>L122-I122</f>
        <v>0</v>
      </c>
      <c r="N122" s="40">
        <f>M122/I122</f>
        <v>0</v>
      </c>
      <c r="P122" s="64"/>
      <c r="Q122" s="65"/>
      <c r="R122" s="78"/>
      <c r="S122" s="86"/>
      <c r="T122" s="64"/>
      <c r="U122" s="65"/>
      <c r="V122" s="26"/>
      <c r="W122" s="26"/>
    </row>
    <row r="123" spans="1:23" ht="12.75">
      <c r="A123" s="56" t="s">
        <v>72</v>
      </c>
      <c r="B123" s="6" t="s">
        <v>59</v>
      </c>
      <c r="C123" s="7" t="s">
        <v>219</v>
      </c>
      <c r="D123" s="6" t="s">
        <v>207</v>
      </c>
      <c r="E123" s="14" t="s">
        <v>67</v>
      </c>
      <c r="F123" s="14">
        <f>E123+SUM(P123:U123)</f>
        <v>1</v>
      </c>
      <c r="G123" s="14">
        <f>F123-E123</f>
        <v>0</v>
      </c>
      <c r="H123" s="57">
        <v>866.11697604</v>
      </c>
      <c r="I123" s="39">
        <f>E123*H123</f>
        <v>866.11697604</v>
      </c>
      <c r="J123" s="13">
        <f>IF(G123&lt;0,G123*H123,0)</f>
        <v>0</v>
      </c>
      <c r="K123" s="14">
        <f>IF(G123&lt;=0,0,G123*H123)</f>
        <v>0</v>
      </c>
      <c r="L123" s="13">
        <f>I123+J123+K123</f>
        <v>866.11697604</v>
      </c>
      <c r="M123" s="13">
        <f>L123-I123</f>
        <v>0</v>
      </c>
      <c r="N123" s="40">
        <f>M123/I123</f>
        <v>0</v>
      </c>
      <c r="P123" s="64"/>
      <c r="Q123" s="65"/>
      <c r="R123" s="78"/>
      <c r="S123" s="86"/>
      <c r="T123" s="64"/>
      <c r="U123" s="65"/>
      <c r="V123" s="26"/>
      <c r="W123" s="26"/>
    </row>
    <row r="124" spans="1:23" ht="12.75">
      <c r="A124" s="56"/>
      <c r="B124" s="6"/>
      <c r="C124" s="7" t="s">
        <v>220</v>
      </c>
      <c r="D124" s="6"/>
      <c r="E124" s="14"/>
      <c r="F124" s="14"/>
      <c r="G124" s="14"/>
      <c r="H124" s="57"/>
      <c r="I124" s="39"/>
      <c r="J124" s="13"/>
      <c r="K124" s="14"/>
      <c r="L124" s="13"/>
      <c r="M124" s="13"/>
      <c r="N124" s="40"/>
      <c r="P124" s="64"/>
      <c r="Q124" s="65"/>
      <c r="R124" s="78"/>
      <c r="S124" s="86"/>
      <c r="T124" s="64"/>
      <c r="U124" s="65"/>
      <c r="V124" s="26"/>
      <c r="W124" s="26"/>
    </row>
    <row r="125" spans="1:23" ht="12.75">
      <c r="A125" s="56" t="s">
        <v>75</v>
      </c>
      <c r="B125" s="6" t="s">
        <v>59</v>
      </c>
      <c r="C125" s="7" t="s">
        <v>221</v>
      </c>
      <c r="D125" s="6" t="s">
        <v>207</v>
      </c>
      <c r="E125" s="14" t="s">
        <v>222</v>
      </c>
      <c r="F125" s="14">
        <f>E125+SUM(P125:U125)</f>
        <v>2</v>
      </c>
      <c r="G125" s="14">
        <f>F125-E125</f>
        <v>0</v>
      </c>
      <c r="H125" s="57">
        <v>579.3360217512001</v>
      </c>
      <c r="I125" s="39">
        <f>E125*H125</f>
        <v>1158.6720435024001</v>
      </c>
      <c r="J125" s="13">
        <f>IF(G125&lt;0,G125*H125,0)</f>
        <v>0</v>
      </c>
      <c r="K125" s="14">
        <f>IF(G125&lt;=0,0,G125*H125)</f>
        <v>0</v>
      </c>
      <c r="L125" s="13">
        <f>I125+J125+K125</f>
        <v>1158.6720435024001</v>
      </c>
      <c r="M125" s="13">
        <f>L125-I125</f>
        <v>0</v>
      </c>
      <c r="N125" s="40">
        <f>M125/I125</f>
        <v>0</v>
      </c>
      <c r="P125" s="64"/>
      <c r="Q125" s="65"/>
      <c r="R125" s="78"/>
      <c r="S125" s="86"/>
      <c r="T125" s="64"/>
      <c r="U125" s="65"/>
      <c r="V125" s="26"/>
      <c r="W125" s="26"/>
    </row>
    <row r="126" spans="1:23" ht="12.75">
      <c r="A126" s="56"/>
      <c r="B126" s="6"/>
      <c r="C126" s="7" t="s">
        <v>223</v>
      </c>
      <c r="D126" s="6"/>
      <c r="E126" s="14"/>
      <c r="F126" s="14"/>
      <c r="G126" s="14"/>
      <c r="H126" s="57"/>
      <c r="I126" s="39"/>
      <c r="J126" s="13"/>
      <c r="K126" s="14"/>
      <c r="L126" s="13"/>
      <c r="M126" s="13"/>
      <c r="N126" s="40"/>
      <c r="P126" s="64"/>
      <c r="Q126" s="65"/>
      <c r="R126" s="78"/>
      <c r="S126" s="86"/>
      <c r="T126" s="64"/>
      <c r="U126" s="65"/>
      <c r="V126" s="26"/>
      <c r="W126" s="26"/>
    </row>
    <row r="127" spans="1:23" ht="12.75">
      <c r="A127" s="56" t="s">
        <v>78</v>
      </c>
      <c r="B127" s="6" t="s">
        <v>59</v>
      </c>
      <c r="C127" s="7" t="s">
        <v>224</v>
      </c>
      <c r="D127" s="6" t="s">
        <v>207</v>
      </c>
      <c r="E127" s="14" t="s">
        <v>225</v>
      </c>
      <c r="F127" s="14">
        <f>E127+SUM(P127:U127)</f>
        <v>3</v>
      </c>
      <c r="G127" s="14">
        <f>F127-E127</f>
        <v>0</v>
      </c>
      <c r="H127" s="57">
        <v>562.0136822304</v>
      </c>
      <c r="I127" s="39">
        <f>E127*H127</f>
        <v>1686.0410466912</v>
      </c>
      <c r="J127" s="13">
        <f>IF(G127&lt;0,G127*H127,0)</f>
        <v>0</v>
      </c>
      <c r="K127" s="14">
        <f>IF(G127&lt;=0,0,G127*H127)</f>
        <v>0</v>
      </c>
      <c r="L127" s="13">
        <f>I127+J127+K127</f>
        <v>1686.0410466912</v>
      </c>
      <c r="M127" s="13">
        <f>L127-I127</f>
        <v>0</v>
      </c>
      <c r="N127" s="40">
        <f>M127/I127</f>
        <v>0</v>
      </c>
      <c r="P127" s="64"/>
      <c r="Q127" s="65"/>
      <c r="R127" s="78"/>
      <c r="S127" s="86"/>
      <c r="T127" s="64"/>
      <c r="U127" s="65"/>
      <c r="V127" s="26"/>
      <c r="W127" s="26"/>
    </row>
    <row r="128" spans="1:23" ht="12.75">
      <c r="A128" s="56"/>
      <c r="B128" s="6"/>
      <c r="C128" s="7" t="s">
        <v>223</v>
      </c>
      <c r="D128" s="6"/>
      <c r="E128" s="14"/>
      <c r="F128" s="14"/>
      <c r="G128" s="14"/>
      <c r="H128" s="57"/>
      <c r="I128" s="39"/>
      <c r="J128" s="13"/>
      <c r="K128" s="14"/>
      <c r="L128" s="13"/>
      <c r="M128" s="13"/>
      <c r="N128" s="40"/>
      <c r="P128" s="64"/>
      <c r="Q128" s="65"/>
      <c r="R128" s="78"/>
      <c r="S128" s="86"/>
      <c r="T128" s="64"/>
      <c r="U128" s="65"/>
      <c r="V128" s="26"/>
      <c r="W128" s="26"/>
    </row>
    <row r="129" spans="1:23" ht="12.75">
      <c r="A129" s="56" t="s">
        <v>80</v>
      </c>
      <c r="B129" s="6" t="s">
        <v>59</v>
      </c>
      <c r="C129" s="7" t="s">
        <v>226</v>
      </c>
      <c r="D129" s="6" t="s">
        <v>207</v>
      </c>
      <c r="E129" s="14" t="s">
        <v>67</v>
      </c>
      <c r="F129" s="14">
        <f>E129+SUM(P129:U129)</f>
        <v>1</v>
      </c>
      <c r="G129" s="14">
        <f>F129-E129</f>
        <v>0</v>
      </c>
      <c r="H129" s="57">
        <v>670.7594803332</v>
      </c>
      <c r="I129" s="39">
        <f>E129*H129</f>
        <v>670.7594803332</v>
      </c>
      <c r="J129" s="13">
        <f>IF(G129&lt;0,G129*H129,0)</f>
        <v>0</v>
      </c>
      <c r="K129" s="14">
        <f>IF(G129&lt;=0,0,G129*H129)</f>
        <v>0</v>
      </c>
      <c r="L129" s="13">
        <f>I129+J129+K129</f>
        <v>670.7594803332</v>
      </c>
      <c r="M129" s="13">
        <f>L129-I129</f>
        <v>0</v>
      </c>
      <c r="N129" s="40">
        <f>M129/I129</f>
        <v>0</v>
      </c>
      <c r="P129" s="64"/>
      <c r="Q129" s="65"/>
      <c r="R129" s="78"/>
      <c r="S129" s="86"/>
      <c r="T129" s="64"/>
      <c r="U129" s="65"/>
      <c r="V129" s="26"/>
      <c r="W129" s="26"/>
    </row>
    <row r="130" spans="1:23" ht="12.75">
      <c r="A130" s="56"/>
      <c r="B130" s="6"/>
      <c r="C130" s="7" t="s">
        <v>220</v>
      </c>
      <c r="D130" s="6"/>
      <c r="E130" s="14"/>
      <c r="F130" s="14"/>
      <c r="G130" s="14"/>
      <c r="H130" s="57"/>
      <c r="I130" s="39"/>
      <c r="J130" s="13"/>
      <c r="K130" s="14"/>
      <c r="L130" s="13"/>
      <c r="M130" s="13"/>
      <c r="N130" s="40"/>
      <c r="P130" s="64"/>
      <c r="Q130" s="65"/>
      <c r="R130" s="78"/>
      <c r="S130" s="86"/>
      <c r="T130" s="64"/>
      <c r="U130" s="65"/>
      <c r="V130" s="26"/>
      <c r="W130" s="26"/>
    </row>
    <row r="131" spans="1:23" ht="12.75">
      <c r="A131" s="56" t="s">
        <v>227</v>
      </c>
      <c r="B131" s="6" t="s">
        <v>59</v>
      </c>
      <c r="C131" s="7" t="s">
        <v>228</v>
      </c>
      <c r="D131" s="6" t="s">
        <v>207</v>
      </c>
      <c r="E131" s="14" t="s">
        <v>222</v>
      </c>
      <c r="F131" s="14">
        <f>E131+SUM(P131:U131)</f>
        <v>2</v>
      </c>
      <c r="G131" s="14">
        <f>F131-E131</f>
        <v>0</v>
      </c>
      <c r="H131" s="57">
        <v>912.3098814287999</v>
      </c>
      <c r="I131" s="39">
        <f aca="true" t="shared" si="0" ref="I131:I187">E131*H131</f>
        <v>1824.6197628575999</v>
      </c>
      <c r="J131" s="13">
        <f aca="true" t="shared" si="1" ref="J131:J187">IF(G131&lt;0,G131*H131,0)</f>
        <v>0</v>
      </c>
      <c r="K131" s="14">
        <f aca="true" t="shared" si="2" ref="K131:K187">IF(G131&lt;=0,0,G131*H131)</f>
        <v>0</v>
      </c>
      <c r="L131" s="13">
        <f aca="true" t="shared" si="3" ref="L131:L187">I131+J131+K131</f>
        <v>1824.6197628575999</v>
      </c>
      <c r="M131" s="13">
        <f aca="true" t="shared" si="4" ref="M131:M187">L131-I131</f>
        <v>0</v>
      </c>
      <c r="N131" s="40">
        <f>M131/I131</f>
        <v>0</v>
      </c>
      <c r="P131" s="64"/>
      <c r="Q131" s="65"/>
      <c r="R131" s="78"/>
      <c r="S131" s="86"/>
      <c r="T131" s="64"/>
      <c r="U131" s="65"/>
      <c r="V131" s="26"/>
      <c r="W131" s="26"/>
    </row>
    <row r="132" spans="1:23" ht="12.75">
      <c r="A132" s="56"/>
      <c r="B132" s="6"/>
      <c r="C132" s="7" t="s">
        <v>220</v>
      </c>
      <c r="D132" s="6"/>
      <c r="E132" s="14"/>
      <c r="F132" s="14"/>
      <c r="G132" s="14"/>
      <c r="H132" s="57"/>
      <c r="I132" s="39"/>
      <c r="J132" s="13"/>
      <c r="K132" s="14"/>
      <c r="L132" s="13"/>
      <c r="M132" s="13"/>
      <c r="N132" s="40"/>
      <c r="P132" s="64"/>
      <c r="Q132" s="65"/>
      <c r="R132" s="78"/>
      <c r="S132" s="86"/>
      <c r="T132" s="64"/>
      <c r="U132" s="65"/>
      <c r="V132" s="26"/>
      <c r="W132" s="26"/>
    </row>
    <row r="133" spans="1:23" ht="12.75">
      <c r="A133" s="56" t="s">
        <v>229</v>
      </c>
      <c r="B133" s="6" t="s">
        <v>59</v>
      </c>
      <c r="C133" s="7" t="s">
        <v>230</v>
      </c>
      <c r="D133" s="6" t="s">
        <v>127</v>
      </c>
      <c r="E133" s="14" t="s">
        <v>211</v>
      </c>
      <c r="F133" s="14">
        <f>E133+SUM(P133:U133)</f>
        <v>6</v>
      </c>
      <c r="G133" s="14">
        <f>F133-E133</f>
        <v>0</v>
      </c>
      <c r="H133" s="57">
        <v>775.6558696536001</v>
      </c>
      <c r="I133" s="39">
        <f t="shared" si="0"/>
        <v>4653.9352179216</v>
      </c>
      <c r="J133" s="13">
        <f t="shared" si="1"/>
        <v>0</v>
      </c>
      <c r="K133" s="14">
        <f t="shared" si="2"/>
        <v>0</v>
      </c>
      <c r="L133" s="13">
        <f t="shared" si="3"/>
        <v>4653.9352179216</v>
      </c>
      <c r="M133" s="13">
        <f t="shared" si="4"/>
        <v>0</v>
      </c>
      <c r="N133" s="40">
        <f>M133/I133</f>
        <v>0</v>
      </c>
      <c r="P133" s="64"/>
      <c r="Q133" s="65"/>
      <c r="R133" s="78"/>
      <c r="S133" s="86"/>
      <c r="T133" s="64"/>
      <c r="U133" s="65"/>
      <c r="V133" s="26"/>
      <c r="W133" s="26"/>
    </row>
    <row r="134" spans="1:23" ht="12.75">
      <c r="A134" s="56" t="s">
        <v>231</v>
      </c>
      <c r="B134" s="6" t="s">
        <v>59</v>
      </c>
      <c r="C134" s="7" t="s">
        <v>232</v>
      </c>
      <c r="D134" s="6" t="s">
        <v>127</v>
      </c>
      <c r="E134" s="14" t="s">
        <v>211</v>
      </c>
      <c r="F134" s="14">
        <f aca="true" t="shared" si="5" ref="F134:F191">E134+SUM(P134:U134)</f>
        <v>6</v>
      </c>
      <c r="G134" s="14">
        <f aca="true" t="shared" si="6" ref="G134:G191">F134-E134</f>
        <v>0</v>
      </c>
      <c r="H134" s="57">
        <v>457.11729291</v>
      </c>
      <c r="I134" s="39">
        <f t="shared" si="0"/>
        <v>2742.70375746</v>
      </c>
      <c r="J134" s="13">
        <f t="shared" si="1"/>
        <v>0</v>
      </c>
      <c r="K134" s="14">
        <f t="shared" si="2"/>
        <v>0</v>
      </c>
      <c r="L134" s="13">
        <f t="shared" si="3"/>
        <v>2742.70375746</v>
      </c>
      <c r="M134" s="13">
        <f t="shared" si="4"/>
        <v>0</v>
      </c>
      <c r="N134" s="40">
        <f aca="true" t="shared" si="7" ref="N134:N191">M134/I134</f>
        <v>0</v>
      </c>
      <c r="P134" s="64"/>
      <c r="Q134" s="65"/>
      <c r="R134" s="78"/>
      <c r="S134" s="86"/>
      <c r="T134" s="64"/>
      <c r="U134" s="65"/>
      <c r="V134" s="26"/>
      <c r="W134" s="26"/>
    </row>
    <row r="135" spans="1:23" ht="12.75">
      <c r="A135" s="56" t="s">
        <v>233</v>
      </c>
      <c r="B135" s="6" t="s">
        <v>59</v>
      </c>
      <c r="C135" s="7" t="s">
        <v>234</v>
      </c>
      <c r="D135" s="6" t="s">
        <v>127</v>
      </c>
      <c r="E135" s="14" t="s">
        <v>211</v>
      </c>
      <c r="F135" s="14">
        <f t="shared" si="5"/>
        <v>6</v>
      </c>
      <c r="G135" s="14">
        <f t="shared" si="6"/>
        <v>0</v>
      </c>
      <c r="H135" s="57">
        <v>32.719974650400005</v>
      </c>
      <c r="I135" s="39">
        <f t="shared" si="0"/>
        <v>196.31984790240003</v>
      </c>
      <c r="J135" s="13">
        <f t="shared" si="1"/>
        <v>0</v>
      </c>
      <c r="K135" s="14">
        <f t="shared" si="2"/>
        <v>0</v>
      </c>
      <c r="L135" s="13">
        <f t="shared" si="3"/>
        <v>196.31984790240003</v>
      </c>
      <c r="M135" s="13">
        <f t="shared" si="4"/>
        <v>0</v>
      </c>
      <c r="N135" s="40">
        <f t="shared" si="7"/>
        <v>0</v>
      </c>
      <c r="P135" s="64"/>
      <c r="Q135" s="65"/>
      <c r="R135" s="78"/>
      <c r="S135" s="86"/>
      <c r="T135" s="64"/>
      <c r="U135" s="65"/>
      <c r="V135" s="26"/>
      <c r="W135" s="26"/>
    </row>
    <row r="136" spans="1:23" ht="12.75">
      <c r="A136" s="56" t="s">
        <v>235</v>
      </c>
      <c r="B136" s="6" t="s">
        <v>59</v>
      </c>
      <c r="C136" s="7" t="s">
        <v>236</v>
      </c>
      <c r="D136" s="6" t="s">
        <v>127</v>
      </c>
      <c r="E136" s="14" t="s">
        <v>237</v>
      </c>
      <c r="F136" s="14">
        <f t="shared" si="5"/>
        <v>9</v>
      </c>
      <c r="G136" s="14">
        <f t="shared" si="6"/>
        <v>0</v>
      </c>
      <c r="H136" s="57">
        <v>299.2915328316</v>
      </c>
      <c r="I136" s="39">
        <f t="shared" si="0"/>
        <v>2693.6237954844</v>
      </c>
      <c r="J136" s="13">
        <f t="shared" si="1"/>
        <v>0</v>
      </c>
      <c r="K136" s="14">
        <f t="shared" si="2"/>
        <v>0</v>
      </c>
      <c r="L136" s="13">
        <f t="shared" si="3"/>
        <v>2693.6237954844</v>
      </c>
      <c r="M136" s="13">
        <f t="shared" si="4"/>
        <v>0</v>
      </c>
      <c r="N136" s="40">
        <f t="shared" si="7"/>
        <v>0</v>
      </c>
      <c r="P136" s="64"/>
      <c r="Q136" s="65"/>
      <c r="R136" s="78"/>
      <c r="S136" s="86"/>
      <c r="T136" s="64"/>
      <c r="U136" s="65"/>
      <c r="V136" s="26"/>
      <c r="W136" s="26"/>
    </row>
    <row r="137" spans="1:23" ht="12.75">
      <c r="A137" s="56"/>
      <c r="B137" s="6"/>
      <c r="C137" s="7"/>
      <c r="D137" s="6"/>
      <c r="E137" s="14"/>
      <c r="F137" s="14"/>
      <c r="G137" s="14"/>
      <c r="H137" s="57"/>
      <c r="I137" s="39"/>
      <c r="J137" s="13"/>
      <c r="K137" s="14"/>
      <c r="L137" s="13"/>
      <c r="M137" s="13"/>
      <c r="N137" s="40"/>
      <c r="P137" s="64"/>
      <c r="Q137" s="65"/>
      <c r="R137" s="78"/>
      <c r="S137" s="86"/>
      <c r="T137" s="64"/>
      <c r="U137" s="65"/>
      <c r="V137" s="26"/>
      <c r="W137" s="26"/>
    </row>
    <row r="138" spans="1:23" ht="12.75">
      <c r="A138" s="56"/>
      <c r="B138" s="18" t="s">
        <v>31</v>
      </c>
      <c r="C138" s="15" t="s">
        <v>99</v>
      </c>
      <c r="D138" s="6"/>
      <c r="E138" s="14"/>
      <c r="F138" s="14"/>
      <c r="G138" s="14"/>
      <c r="H138" s="57"/>
      <c r="I138" s="39"/>
      <c r="J138" s="13"/>
      <c r="K138" s="14"/>
      <c r="L138" s="13"/>
      <c r="M138" s="13"/>
      <c r="N138" s="40"/>
      <c r="P138" s="64"/>
      <c r="Q138" s="65"/>
      <c r="R138" s="78"/>
      <c r="S138" s="86"/>
      <c r="T138" s="64"/>
      <c r="U138" s="65"/>
      <c r="V138" s="26"/>
      <c r="W138" s="26"/>
    </row>
    <row r="139" spans="1:23" ht="12.75">
      <c r="A139" s="56" t="s">
        <v>33</v>
      </c>
      <c r="B139" s="6" t="s">
        <v>59</v>
      </c>
      <c r="C139" s="7" t="s">
        <v>238</v>
      </c>
      <c r="D139" s="6" t="s">
        <v>239</v>
      </c>
      <c r="E139" s="14">
        <v>2000</v>
      </c>
      <c r="F139" s="14">
        <f t="shared" si="5"/>
        <v>2000</v>
      </c>
      <c r="G139" s="14">
        <f t="shared" si="6"/>
        <v>0</v>
      </c>
      <c r="H139" s="57">
        <v>33.682326846</v>
      </c>
      <c r="I139" s="39">
        <f t="shared" si="0"/>
        <v>67364.653692</v>
      </c>
      <c r="J139" s="13">
        <f t="shared" si="1"/>
        <v>0</v>
      </c>
      <c r="K139" s="14">
        <f t="shared" si="2"/>
        <v>0</v>
      </c>
      <c r="L139" s="13">
        <f t="shared" si="3"/>
        <v>67364.653692</v>
      </c>
      <c r="M139" s="13">
        <f t="shared" si="4"/>
        <v>0</v>
      </c>
      <c r="N139" s="40">
        <f t="shared" si="7"/>
        <v>0</v>
      </c>
      <c r="P139" s="64"/>
      <c r="Q139" s="65"/>
      <c r="R139" s="78"/>
      <c r="S139" s="86"/>
      <c r="T139" s="64"/>
      <c r="U139" s="65"/>
      <c r="V139" s="26"/>
      <c r="W139" s="26"/>
    </row>
    <row r="140" spans="1:23" ht="12.75">
      <c r="A140" s="56"/>
      <c r="B140" s="6"/>
      <c r="C140" s="7"/>
      <c r="D140" s="6"/>
      <c r="E140" s="14"/>
      <c r="F140" s="14"/>
      <c r="G140" s="14"/>
      <c r="H140" s="57"/>
      <c r="I140" s="39"/>
      <c r="J140" s="13"/>
      <c r="K140" s="14"/>
      <c r="L140" s="13"/>
      <c r="M140" s="13"/>
      <c r="N140" s="40"/>
      <c r="P140" s="64"/>
      <c r="Q140" s="65"/>
      <c r="R140" s="78"/>
      <c r="S140" s="86"/>
      <c r="T140" s="64"/>
      <c r="U140" s="65"/>
      <c r="V140" s="26"/>
      <c r="W140" s="26"/>
    </row>
    <row r="141" spans="1:23" ht="12.75">
      <c r="A141" s="56"/>
      <c r="B141" s="18" t="s">
        <v>31</v>
      </c>
      <c r="C141" s="15" t="s">
        <v>107</v>
      </c>
      <c r="D141" s="6"/>
      <c r="E141" s="14"/>
      <c r="F141" s="14"/>
      <c r="G141" s="14"/>
      <c r="H141" s="57"/>
      <c r="I141" s="39"/>
      <c r="J141" s="13"/>
      <c r="K141" s="14"/>
      <c r="L141" s="13"/>
      <c r="M141" s="13"/>
      <c r="N141" s="40"/>
      <c r="P141" s="64"/>
      <c r="Q141" s="65"/>
      <c r="R141" s="78"/>
      <c r="S141" s="86"/>
      <c r="T141" s="64"/>
      <c r="U141" s="65"/>
      <c r="V141" s="26"/>
      <c r="W141" s="26"/>
    </row>
    <row r="142" spans="1:23" ht="12.75">
      <c r="A142" s="56" t="s">
        <v>33</v>
      </c>
      <c r="B142" s="6" t="s">
        <v>59</v>
      </c>
      <c r="C142" s="7" t="s">
        <v>240</v>
      </c>
      <c r="D142" s="6" t="s">
        <v>47</v>
      </c>
      <c r="E142" s="14">
        <v>1000</v>
      </c>
      <c r="F142" s="14">
        <f t="shared" si="5"/>
        <v>1000</v>
      </c>
      <c r="G142" s="14">
        <f t="shared" si="6"/>
        <v>0</v>
      </c>
      <c r="H142" s="57">
        <v>107.7834459072</v>
      </c>
      <c r="I142" s="39">
        <f t="shared" si="0"/>
        <v>107783.4459072</v>
      </c>
      <c r="J142" s="13">
        <f t="shared" si="1"/>
        <v>0</v>
      </c>
      <c r="K142" s="14">
        <f t="shared" si="2"/>
        <v>0</v>
      </c>
      <c r="L142" s="13">
        <f t="shared" si="3"/>
        <v>107783.4459072</v>
      </c>
      <c r="M142" s="13">
        <f t="shared" si="4"/>
        <v>0</v>
      </c>
      <c r="N142" s="40">
        <f t="shared" si="7"/>
        <v>0</v>
      </c>
      <c r="P142" s="64"/>
      <c r="Q142" s="65"/>
      <c r="R142" s="78"/>
      <c r="S142" s="86"/>
      <c r="T142" s="64"/>
      <c r="U142" s="65"/>
      <c r="V142" s="26"/>
      <c r="W142" s="26"/>
    </row>
    <row r="143" spans="1:23" ht="12.75">
      <c r="A143" s="56"/>
      <c r="B143" s="6"/>
      <c r="C143" s="7" t="s">
        <v>241</v>
      </c>
      <c r="D143" s="6"/>
      <c r="E143" s="14"/>
      <c r="F143" s="14"/>
      <c r="G143" s="14"/>
      <c r="H143" s="57"/>
      <c r="I143" s="39"/>
      <c r="J143" s="13"/>
      <c r="K143" s="14"/>
      <c r="L143" s="13"/>
      <c r="M143" s="13"/>
      <c r="N143" s="40"/>
      <c r="P143" s="64"/>
      <c r="Q143" s="65"/>
      <c r="R143" s="78"/>
      <c r="S143" s="86"/>
      <c r="T143" s="64"/>
      <c r="U143" s="65"/>
      <c r="V143" s="26"/>
      <c r="W143" s="26"/>
    </row>
    <row r="144" spans="1:23" ht="12.75">
      <c r="A144" s="56" t="s">
        <v>39</v>
      </c>
      <c r="B144" s="6" t="s">
        <v>59</v>
      </c>
      <c r="C144" s="7" t="s">
        <v>242</v>
      </c>
      <c r="D144" s="6" t="s">
        <v>85</v>
      </c>
      <c r="E144" s="14" t="s">
        <v>243</v>
      </c>
      <c r="F144" s="14">
        <f t="shared" si="5"/>
        <v>48</v>
      </c>
      <c r="G144" s="14">
        <f t="shared" si="6"/>
        <v>0</v>
      </c>
      <c r="H144" s="57">
        <v>943.1051516880001</v>
      </c>
      <c r="I144" s="39">
        <f t="shared" si="0"/>
        <v>45269.047281024</v>
      </c>
      <c r="J144" s="13">
        <f t="shared" si="1"/>
        <v>0</v>
      </c>
      <c r="K144" s="14">
        <f t="shared" si="2"/>
        <v>0</v>
      </c>
      <c r="L144" s="13">
        <f t="shared" si="3"/>
        <v>45269.047281024</v>
      </c>
      <c r="M144" s="13">
        <f t="shared" si="4"/>
        <v>0</v>
      </c>
      <c r="N144" s="40">
        <f t="shared" si="7"/>
        <v>0</v>
      </c>
      <c r="P144" s="64"/>
      <c r="Q144" s="65"/>
      <c r="R144" s="78"/>
      <c r="S144" s="86"/>
      <c r="T144" s="64"/>
      <c r="U144" s="65"/>
      <c r="V144" s="26"/>
      <c r="W144" s="26"/>
    </row>
    <row r="145" spans="1:23" ht="12.75">
      <c r="A145" s="56"/>
      <c r="B145" s="6"/>
      <c r="C145" s="7" t="s">
        <v>244</v>
      </c>
      <c r="D145" s="6"/>
      <c r="E145" s="14"/>
      <c r="F145" s="14"/>
      <c r="G145" s="14"/>
      <c r="H145" s="57"/>
      <c r="I145" s="39"/>
      <c r="J145" s="13"/>
      <c r="K145" s="14"/>
      <c r="L145" s="13"/>
      <c r="M145" s="13"/>
      <c r="N145" s="40"/>
      <c r="P145" s="64"/>
      <c r="Q145" s="65"/>
      <c r="R145" s="78"/>
      <c r="S145" s="86"/>
      <c r="T145" s="64"/>
      <c r="U145" s="65"/>
      <c r="V145" s="26"/>
      <c r="W145" s="26"/>
    </row>
    <row r="146" spans="1:23" ht="12.75">
      <c r="A146" s="56" t="s">
        <v>53</v>
      </c>
      <c r="B146" s="6" t="s">
        <v>59</v>
      </c>
      <c r="C146" s="7" t="s">
        <v>245</v>
      </c>
      <c r="D146" s="6" t="s">
        <v>127</v>
      </c>
      <c r="E146" s="14" t="s">
        <v>225</v>
      </c>
      <c r="F146" s="14">
        <f t="shared" si="5"/>
        <v>3</v>
      </c>
      <c r="G146" s="14">
        <f t="shared" si="6"/>
        <v>0</v>
      </c>
      <c r="H146" s="57">
        <v>4811.760977999999</v>
      </c>
      <c r="I146" s="39">
        <f t="shared" si="0"/>
        <v>14435.282933999999</v>
      </c>
      <c r="J146" s="13">
        <f t="shared" si="1"/>
        <v>0</v>
      </c>
      <c r="K146" s="14">
        <f t="shared" si="2"/>
        <v>0</v>
      </c>
      <c r="L146" s="13">
        <f t="shared" si="3"/>
        <v>14435.282933999999</v>
      </c>
      <c r="M146" s="13">
        <f t="shared" si="4"/>
        <v>0</v>
      </c>
      <c r="N146" s="40">
        <f t="shared" si="7"/>
        <v>0</v>
      </c>
      <c r="P146" s="64"/>
      <c r="Q146" s="65"/>
      <c r="R146" s="78"/>
      <c r="S146" s="86"/>
      <c r="T146" s="64"/>
      <c r="U146" s="65"/>
      <c r="V146" s="26"/>
      <c r="W146" s="26"/>
    </row>
    <row r="147" spans="1:23" ht="12.75">
      <c r="A147" s="56" t="s">
        <v>58</v>
      </c>
      <c r="B147" s="6" t="s">
        <v>59</v>
      </c>
      <c r="C147" s="7" t="s">
        <v>246</v>
      </c>
      <c r="D147" s="6" t="s">
        <v>127</v>
      </c>
      <c r="E147" s="14" t="s">
        <v>222</v>
      </c>
      <c r="F147" s="14">
        <f t="shared" si="5"/>
        <v>2</v>
      </c>
      <c r="G147" s="14">
        <f t="shared" si="6"/>
        <v>0</v>
      </c>
      <c r="H147" s="57">
        <v>4330.5848802</v>
      </c>
      <c r="I147" s="39">
        <f t="shared" si="0"/>
        <v>8661.1697604</v>
      </c>
      <c r="J147" s="13">
        <f t="shared" si="1"/>
        <v>0</v>
      </c>
      <c r="K147" s="14">
        <f t="shared" si="2"/>
        <v>0</v>
      </c>
      <c r="L147" s="13">
        <f t="shared" si="3"/>
        <v>8661.1697604</v>
      </c>
      <c r="M147" s="13">
        <f t="shared" si="4"/>
        <v>0</v>
      </c>
      <c r="N147" s="40">
        <f t="shared" si="7"/>
        <v>0</v>
      </c>
      <c r="P147" s="64"/>
      <c r="Q147" s="65"/>
      <c r="R147" s="78"/>
      <c r="S147" s="86"/>
      <c r="T147" s="64"/>
      <c r="U147" s="65"/>
      <c r="V147" s="26"/>
      <c r="W147" s="26"/>
    </row>
    <row r="148" spans="1:23" ht="12.75">
      <c r="A148" s="56" t="s">
        <v>62</v>
      </c>
      <c r="B148" s="6" t="s">
        <v>59</v>
      </c>
      <c r="C148" s="7" t="s">
        <v>247</v>
      </c>
      <c r="D148" s="6" t="s">
        <v>66</v>
      </c>
      <c r="E148" s="14" t="s">
        <v>67</v>
      </c>
      <c r="F148" s="14">
        <f t="shared" si="5"/>
        <v>1</v>
      </c>
      <c r="G148" s="14">
        <f t="shared" si="6"/>
        <v>0</v>
      </c>
      <c r="H148" s="57">
        <v>68827.429029312</v>
      </c>
      <c r="I148" s="39">
        <f t="shared" si="0"/>
        <v>68827.429029312</v>
      </c>
      <c r="J148" s="13">
        <f t="shared" si="1"/>
        <v>0</v>
      </c>
      <c r="K148" s="14">
        <f t="shared" si="2"/>
        <v>0</v>
      </c>
      <c r="L148" s="13">
        <f t="shared" si="3"/>
        <v>68827.429029312</v>
      </c>
      <c r="M148" s="13">
        <f t="shared" si="4"/>
        <v>0</v>
      </c>
      <c r="N148" s="40">
        <f t="shared" si="7"/>
        <v>0</v>
      </c>
      <c r="P148" s="64"/>
      <c r="Q148" s="65"/>
      <c r="R148" s="78"/>
      <c r="S148" s="86"/>
      <c r="T148" s="64"/>
      <c r="U148" s="65"/>
      <c r="V148" s="26"/>
      <c r="W148" s="26"/>
    </row>
    <row r="149" spans="1:23" ht="12.75">
      <c r="A149" s="56"/>
      <c r="B149" s="6"/>
      <c r="C149" s="7"/>
      <c r="D149" s="6"/>
      <c r="E149" s="14"/>
      <c r="F149" s="14"/>
      <c r="G149" s="14"/>
      <c r="H149" s="57"/>
      <c r="I149" s="39"/>
      <c r="J149" s="13"/>
      <c r="K149" s="14"/>
      <c r="L149" s="13"/>
      <c r="M149" s="13"/>
      <c r="N149" s="40"/>
      <c r="P149" s="64"/>
      <c r="Q149" s="65"/>
      <c r="R149" s="78"/>
      <c r="S149" s="86"/>
      <c r="T149" s="64"/>
      <c r="U149" s="65"/>
      <c r="V149" s="26"/>
      <c r="W149" s="26"/>
    </row>
    <row r="150" spans="1:23" ht="12.75">
      <c r="A150" s="56"/>
      <c r="B150" s="6"/>
      <c r="C150" s="7"/>
      <c r="D150" s="6"/>
      <c r="E150" s="14"/>
      <c r="F150" s="14"/>
      <c r="G150" s="14"/>
      <c r="H150" s="57"/>
      <c r="I150" s="39"/>
      <c r="J150" s="13"/>
      <c r="K150" s="14"/>
      <c r="L150" s="13"/>
      <c r="M150" s="13"/>
      <c r="N150" s="40"/>
      <c r="P150" s="64"/>
      <c r="Q150" s="65"/>
      <c r="R150" s="78"/>
      <c r="S150" s="86"/>
      <c r="T150" s="64"/>
      <c r="U150" s="65"/>
      <c r="V150" s="26"/>
      <c r="W150" s="26"/>
    </row>
    <row r="151" spans="1:23" ht="12.75">
      <c r="A151" s="56"/>
      <c r="B151" s="6"/>
      <c r="C151" s="7"/>
      <c r="D151" s="6"/>
      <c r="E151" s="14"/>
      <c r="F151" s="14"/>
      <c r="G151" s="14"/>
      <c r="H151" s="57"/>
      <c r="I151" s="39"/>
      <c r="J151" s="13"/>
      <c r="K151" s="14"/>
      <c r="L151" s="13"/>
      <c r="M151" s="13"/>
      <c r="N151" s="40"/>
      <c r="P151" s="64"/>
      <c r="Q151" s="65"/>
      <c r="R151" s="78"/>
      <c r="S151" s="86"/>
      <c r="T151" s="64"/>
      <c r="U151" s="65"/>
      <c r="V151" s="26"/>
      <c r="W151" s="26"/>
    </row>
    <row r="152" spans="1:23" ht="12.75">
      <c r="A152" s="56"/>
      <c r="B152" s="90" t="s">
        <v>29</v>
      </c>
      <c r="C152" s="91" t="s">
        <v>248</v>
      </c>
      <c r="D152" s="6"/>
      <c r="E152" s="14"/>
      <c r="F152" s="14"/>
      <c r="G152" s="14"/>
      <c r="H152" s="57"/>
      <c r="I152" s="39"/>
      <c r="J152" s="13"/>
      <c r="K152" s="14"/>
      <c r="L152" s="13"/>
      <c r="M152" s="13"/>
      <c r="N152" s="40"/>
      <c r="P152" s="64"/>
      <c r="Q152" s="65"/>
      <c r="R152" s="78"/>
      <c r="S152" s="86"/>
      <c r="T152" s="64"/>
      <c r="U152" s="65"/>
      <c r="V152" s="26"/>
      <c r="W152" s="26"/>
    </row>
    <row r="153" spans="1:23" ht="12.75">
      <c r="A153" s="56"/>
      <c r="B153" s="18" t="s">
        <v>31</v>
      </c>
      <c r="C153" s="15" t="s">
        <v>32</v>
      </c>
      <c r="D153" s="6"/>
      <c r="E153" s="14"/>
      <c r="F153" s="14"/>
      <c r="G153" s="14"/>
      <c r="H153" s="57"/>
      <c r="I153" s="39"/>
      <c r="J153" s="13"/>
      <c r="K153" s="14"/>
      <c r="L153" s="13"/>
      <c r="M153" s="13"/>
      <c r="N153" s="40"/>
      <c r="P153" s="64"/>
      <c r="Q153" s="65"/>
      <c r="R153" s="78"/>
      <c r="S153" s="86"/>
      <c r="T153" s="64"/>
      <c r="U153" s="65"/>
      <c r="V153" s="26"/>
      <c r="W153" s="26"/>
    </row>
    <row r="154" spans="1:23" ht="12.75">
      <c r="A154" s="56" t="s">
        <v>33</v>
      </c>
      <c r="B154" s="6" t="s">
        <v>249</v>
      </c>
      <c r="C154" s="7" t="s">
        <v>250</v>
      </c>
      <c r="D154" s="6" t="s">
        <v>36</v>
      </c>
      <c r="E154" s="14" t="s">
        <v>251</v>
      </c>
      <c r="F154" s="14">
        <f t="shared" si="5"/>
        <v>193.08</v>
      </c>
      <c r="G154" s="14">
        <f t="shared" si="6"/>
        <v>0</v>
      </c>
      <c r="H154" s="57">
        <v>381.09146945760006</v>
      </c>
      <c r="I154" s="39">
        <f t="shared" si="0"/>
        <v>73581.14092287343</v>
      </c>
      <c r="J154" s="13">
        <f t="shared" si="1"/>
        <v>0</v>
      </c>
      <c r="K154" s="14">
        <f t="shared" si="2"/>
        <v>0</v>
      </c>
      <c r="L154" s="13">
        <f t="shared" si="3"/>
        <v>73581.14092287343</v>
      </c>
      <c r="M154" s="13">
        <f t="shared" si="4"/>
        <v>0</v>
      </c>
      <c r="N154" s="40">
        <f t="shared" si="7"/>
        <v>0</v>
      </c>
      <c r="P154" s="64"/>
      <c r="Q154" s="65"/>
      <c r="R154" s="78"/>
      <c r="S154" s="86"/>
      <c r="T154" s="64"/>
      <c r="U154" s="65"/>
      <c r="V154" s="26"/>
      <c r="W154" s="26"/>
    </row>
    <row r="155" spans="1:23" ht="12.75">
      <c r="A155" s="56"/>
      <c r="B155" s="6"/>
      <c r="C155" s="7" t="s">
        <v>252</v>
      </c>
      <c r="D155" s="6" t="s">
        <v>548</v>
      </c>
      <c r="E155" s="14"/>
      <c r="F155" s="14"/>
      <c r="G155" s="14"/>
      <c r="H155" s="57"/>
      <c r="I155" s="39"/>
      <c r="J155" s="13"/>
      <c r="K155" s="14"/>
      <c r="L155" s="13"/>
      <c r="M155" s="13"/>
      <c r="N155" s="40"/>
      <c r="P155" s="64"/>
      <c r="Q155" s="65"/>
      <c r="R155" s="78"/>
      <c r="S155" s="86"/>
      <c r="T155" s="64"/>
      <c r="U155" s="65"/>
      <c r="V155" s="26"/>
      <c r="W155" s="26"/>
    </row>
    <row r="156" spans="1:23" ht="12.75">
      <c r="A156" s="56" t="s">
        <v>39</v>
      </c>
      <c r="B156" s="6" t="s">
        <v>253</v>
      </c>
      <c r="C156" s="7" t="s">
        <v>254</v>
      </c>
      <c r="D156" s="6" t="s">
        <v>36</v>
      </c>
      <c r="E156" s="14" t="s">
        <v>251</v>
      </c>
      <c r="F156" s="14">
        <f t="shared" si="5"/>
        <v>193.08</v>
      </c>
      <c r="G156" s="14">
        <f t="shared" si="6"/>
        <v>0</v>
      </c>
      <c r="H156" s="57">
        <v>22.903982255280003</v>
      </c>
      <c r="I156" s="39">
        <f t="shared" si="0"/>
        <v>4422.300893849463</v>
      </c>
      <c r="J156" s="13">
        <f t="shared" si="1"/>
        <v>0</v>
      </c>
      <c r="K156" s="14">
        <f t="shared" si="2"/>
        <v>0</v>
      </c>
      <c r="L156" s="13">
        <f t="shared" si="3"/>
        <v>4422.300893849463</v>
      </c>
      <c r="M156" s="13">
        <f t="shared" si="4"/>
        <v>0</v>
      </c>
      <c r="N156" s="40">
        <f t="shared" si="7"/>
        <v>0</v>
      </c>
      <c r="P156" s="64"/>
      <c r="Q156" s="65"/>
      <c r="R156" s="78"/>
      <c r="S156" s="86"/>
      <c r="T156" s="64"/>
      <c r="U156" s="65"/>
      <c r="V156" s="26"/>
      <c r="W156" s="26"/>
    </row>
    <row r="157" spans="1:23" ht="12.75">
      <c r="A157" s="56" t="s">
        <v>53</v>
      </c>
      <c r="B157" s="6" t="s">
        <v>255</v>
      </c>
      <c r="C157" s="7" t="s">
        <v>256</v>
      </c>
      <c r="D157" s="6" t="s">
        <v>85</v>
      </c>
      <c r="E157" s="14" t="s">
        <v>257</v>
      </c>
      <c r="F157" s="14">
        <f t="shared" si="5"/>
        <v>562</v>
      </c>
      <c r="G157" s="14">
        <f t="shared" si="6"/>
        <v>0</v>
      </c>
      <c r="H157" s="57">
        <v>26.9458614768</v>
      </c>
      <c r="I157" s="39">
        <f t="shared" si="0"/>
        <v>15143.574149961602</v>
      </c>
      <c r="J157" s="13">
        <f t="shared" si="1"/>
        <v>0</v>
      </c>
      <c r="K157" s="14">
        <f t="shared" si="2"/>
        <v>0</v>
      </c>
      <c r="L157" s="13">
        <f t="shared" si="3"/>
        <v>15143.574149961602</v>
      </c>
      <c r="M157" s="13">
        <f t="shared" si="4"/>
        <v>0</v>
      </c>
      <c r="N157" s="40">
        <f t="shared" si="7"/>
        <v>0</v>
      </c>
      <c r="P157" s="64"/>
      <c r="Q157" s="65"/>
      <c r="R157" s="78"/>
      <c r="S157" s="86"/>
      <c r="T157" s="64"/>
      <c r="U157" s="65"/>
      <c r="V157" s="26"/>
      <c r="W157" s="26"/>
    </row>
    <row r="158" spans="1:23" ht="12.75">
      <c r="A158" s="56"/>
      <c r="B158" s="6"/>
      <c r="C158" s="7" t="s">
        <v>258</v>
      </c>
      <c r="D158" s="6" t="s">
        <v>548</v>
      </c>
      <c r="E158" s="14"/>
      <c r="F158" s="14"/>
      <c r="G158" s="14"/>
      <c r="H158" s="57"/>
      <c r="I158" s="39"/>
      <c r="J158" s="13"/>
      <c r="K158" s="14"/>
      <c r="L158" s="13"/>
      <c r="M158" s="13"/>
      <c r="N158" s="40"/>
      <c r="P158" s="64"/>
      <c r="Q158" s="65"/>
      <c r="R158" s="78"/>
      <c r="S158" s="86"/>
      <c r="T158" s="64"/>
      <c r="U158" s="65"/>
      <c r="V158" s="26"/>
      <c r="W158" s="26"/>
    </row>
    <row r="159" spans="1:23" ht="12.75">
      <c r="A159" s="56" t="s">
        <v>58</v>
      </c>
      <c r="B159" s="6" t="s">
        <v>259</v>
      </c>
      <c r="C159" s="7" t="s">
        <v>260</v>
      </c>
      <c r="D159" s="6" t="s">
        <v>85</v>
      </c>
      <c r="E159" s="14" t="s">
        <v>257</v>
      </c>
      <c r="F159" s="14">
        <f t="shared" si="5"/>
        <v>562</v>
      </c>
      <c r="G159" s="14">
        <f t="shared" si="6"/>
        <v>0</v>
      </c>
      <c r="H159" s="57">
        <v>17.99598605772</v>
      </c>
      <c r="I159" s="39">
        <f t="shared" si="0"/>
        <v>10113.74416443864</v>
      </c>
      <c r="J159" s="13">
        <f t="shared" si="1"/>
        <v>0</v>
      </c>
      <c r="K159" s="14">
        <f t="shared" si="2"/>
        <v>0</v>
      </c>
      <c r="L159" s="13">
        <f t="shared" si="3"/>
        <v>10113.74416443864</v>
      </c>
      <c r="M159" s="13">
        <f t="shared" si="4"/>
        <v>0</v>
      </c>
      <c r="N159" s="40">
        <f t="shared" si="7"/>
        <v>0</v>
      </c>
      <c r="P159" s="64"/>
      <c r="Q159" s="65"/>
      <c r="R159" s="78"/>
      <c r="S159" s="86"/>
      <c r="T159" s="64"/>
      <c r="U159" s="65"/>
      <c r="V159" s="26"/>
      <c r="W159" s="26"/>
    </row>
    <row r="160" spans="1:23" ht="12.75">
      <c r="A160" s="56" t="s">
        <v>62</v>
      </c>
      <c r="B160" s="6" t="s">
        <v>261</v>
      </c>
      <c r="C160" s="7" t="s">
        <v>262</v>
      </c>
      <c r="D160" s="6" t="s">
        <v>36</v>
      </c>
      <c r="E160" s="14" t="s">
        <v>263</v>
      </c>
      <c r="F160" s="14">
        <f t="shared" si="5"/>
        <v>52.65</v>
      </c>
      <c r="G160" s="14">
        <f t="shared" si="6"/>
        <v>0</v>
      </c>
      <c r="H160" s="57">
        <v>56.105133003480006</v>
      </c>
      <c r="I160" s="39">
        <f t="shared" si="0"/>
        <v>2953.9352526332223</v>
      </c>
      <c r="J160" s="13">
        <f t="shared" si="1"/>
        <v>0</v>
      </c>
      <c r="K160" s="14">
        <f t="shared" si="2"/>
        <v>0</v>
      </c>
      <c r="L160" s="13">
        <f t="shared" si="3"/>
        <v>2953.9352526332223</v>
      </c>
      <c r="M160" s="13">
        <f t="shared" si="4"/>
        <v>0</v>
      </c>
      <c r="N160" s="40">
        <f t="shared" si="7"/>
        <v>0</v>
      </c>
      <c r="P160" s="64"/>
      <c r="Q160" s="65"/>
      <c r="R160" s="78"/>
      <c r="S160" s="86"/>
      <c r="T160" s="64"/>
      <c r="U160" s="65"/>
      <c r="V160" s="26"/>
      <c r="W160" s="26"/>
    </row>
    <row r="161" spans="1:23" ht="12.75">
      <c r="A161" s="56"/>
      <c r="B161" s="6"/>
      <c r="C161" s="7" t="s">
        <v>104</v>
      </c>
      <c r="D161" s="6"/>
      <c r="E161" s="14"/>
      <c r="F161" s="14"/>
      <c r="G161" s="14"/>
      <c r="H161" s="57"/>
      <c r="I161" s="39"/>
      <c r="J161" s="13"/>
      <c r="K161" s="14"/>
      <c r="L161" s="13"/>
      <c r="M161" s="13"/>
      <c r="N161" s="40"/>
      <c r="P161" s="64"/>
      <c r="Q161" s="65"/>
      <c r="R161" s="78"/>
      <c r="S161" s="86"/>
      <c r="T161" s="64"/>
      <c r="U161" s="65"/>
      <c r="V161" s="26"/>
      <c r="W161" s="26"/>
    </row>
    <row r="162" spans="1:23" ht="12.75">
      <c r="A162" s="56" t="s">
        <v>64</v>
      </c>
      <c r="B162" s="6" t="s">
        <v>264</v>
      </c>
      <c r="C162" s="7" t="s">
        <v>265</v>
      </c>
      <c r="D162" s="6" t="s">
        <v>36</v>
      </c>
      <c r="E162" s="14" t="s">
        <v>266</v>
      </c>
      <c r="F162" s="14">
        <f t="shared" si="5"/>
        <v>21.45</v>
      </c>
      <c r="G162" s="14">
        <f t="shared" si="6"/>
        <v>0</v>
      </c>
      <c r="H162" s="57">
        <v>152.0516469048</v>
      </c>
      <c r="I162" s="39">
        <f t="shared" si="0"/>
        <v>3261.50782610796</v>
      </c>
      <c r="J162" s="13">
        <f t="shared" si="1"/>
        <v>0</v>
      </c>
      <c r="K162" s="14">
        <f t="shared" si="2"/>
        <v>0</v>
      </c>
      <c r="L162" s="13">
        <f t="shared" si="3"/>
        <v>3261.50782610796</v>
      </c>
      <c r="M162" s="13">
        <f t="shared" si="4"/>
        <v>0</v>
      </c>
      <c r="N162" s="40">
        <f t="shared" si="7"/>
        <v>0</v>
      </c>
      <c r="P162" s="64"/>
      <c r="Q162" s="65"/>
      <c r="R162" s="78"/>
      <c r="S162" s="86"/>
      <c r="T162" s="64"/>
      <c r="U162" s="65"/>
      <c r="V162" s="26"/>
      <c r="W162" s="26"/>
    </row>
    <row r="163" spans="1:23" ht="12.75">
      <c r="A163" s="56"/>
      <c r="B163" s="6"/>
      <c r="C163" s="7" t="s">
        <v>104</v>
      </c>
      <c r="D163" s="6"/>
      <c r="E163" s="14"/>
      <c r="F163" s="14"/>
      <c r="G163" s="14"/>
      <c r="H163" s="57"/>
      <c r="I163" s="39"/>
      <c r="J163" s="13"/>
      <c r="K163" s="14"/>
      <c r="L163" s="13"/>
      <c r="M163" s="13"/>
      <c r="N163" s="40"/>
      <c r="P163" s="64"/>
      <c r="Q163" s="65"/>
      <c r="R163" s="78"/>
      <c r="S163" s="86"/>
      <c r="T163" s="64"/>
      <c r="U163" s="65"/>
      <c r="V163" s="26"/>
      <c r="W163" s="26"/>
    </row>
    <row r="164" spans="1:23" ht="12.75">
      <c r="A164" s="56" t="s">
        <v>69</v>
      </c>
      <c r="B164" s="6" t="s">
        <v>267</v>
      </c>
      <c r="C164" s="7" t="s">
        <v>268</v>
      </c>
      <c r="D164" s="6" t="s">
        <v>36</v>
      </c>
      <c r="E164" s="14" t="s">
        <v>269</v>
      </c>
      <c r="F164" s="14">
        <f t="shared" si="5"/>
        <v>14.4</v>
      </c>
      <c r="G164" s="14">
        <f t="shared" si="6"/>
        <v>0</v>
      </c>
      <c r="H164" s="57">
        <v>718.8770901132001</v>
      </c>
      <c r="I164" s="39">
        <f t="shared" si="0"/>
        <v>10351.830097630082</v>
      </c>
      <c r="J164" s="13">
        <f t="shared" si="1"/>
        <v>0</v>
      </c>
      <c r="K164" s="14">
        <f t="shared" si="2"/>
        <v>0</v>
      </c>
      <c r="L164" s="13">
        <f t="shared" si="3"/>
        <v>10351.830097630082</v>
      </c>
      <c r="M164" s="13">
        <f t="shared" si="4"/>
        <v>0</v>
      </c>
      <c r="N164" s="40">
        <f t="shared" si="7"/>
        <v>0</v>
      </c>
      <c r="P164" s="64"/>
      <c r="Q164" s="65"/>
      <c r="R164" s="78"/>
      <c r="S164" s="86"/>
      <c r="T164" s="64"/>
      <c r="U164" s="65"/>
      <c r="V164" s="26"/>
      <c r="W164" s="26"/>
    </row>
    <row r="165" spans="1:23" ht="12.75">
      <c r="A165" s="56"/>
      <c r="B165" s="6"/>
      <c r="C165" s="7" t="s">
        <v>270</v>
      </c>
      <c r="D165" s="6" t="s">
        <v>548</v>
      </c>
      <c r="E165" s="14"/>
      <c r="F165" s="14"/>
      <c r="G165" s="14"/>
      <c r="H165" s="57"/>
      <c r="I165" s="39"/>
      <c r="J165" s="13"/>
      <c r="K165" s="14"/>
      <c r="L165" s="13"/>
      <c r="M165" s="13"/>
      <c r="N165" s="40"/>
      <c r="P165" s="64"/>
      <c r="Q165" s="65"/>
      <c r="R165" s="78"/>
      <c r="S165" s="86"/>
      <c r="T165" s="64"/>
      <c r="U165" s="65"/>
      <c r="V165" s="26"/>
      <c r="W165" s="26"/>
    </row>
    <row r="166" spans="1:23" ht="12.75">
      <c r="A166" s="56" t="s">
        <v>72</v>
      </c>
      <c r="B166" s="6" t="s">
        <v>271</v>
      </c>
      <c r="C166" s="7" t="s">
        <v>272</v>
      </c>
      <c r="D166" s="6" t="s">
        <v>36</v>
      </c>
      <c r="E166" s="14" t="s">
        <v>269</v>
      </c>
      <c r="F166" s="14">
        <f t="shared" si="5"/>
        <v>14.4</v>
      </c>
      <c r="G166" s="14">
        <f t="shared" si="6"/>
        <v>0</v>
      </c>
      <c r="H166" s="57">
        <v>45.2305531932</v>
      </c>
      <c r="I166" s="39">
        <f t="shared" si="0"/>
        <v>651.31996598208</v>
      </c>
      <c r="J166" s="13">
        <f t="shared" si="1"/>
        <v>0</v>
      </c>
      <c r="K166" s="14">
        <f t="shared" si="2"/>
        <v>0</v>
      </c>
      <c r="L166" s="13">
        <f t="shared" si="3"/>
        <v>651.31996598208</v>
      </c>
      <c r="M166" s="13">
        <f t="shared" si="4"/>
        <v>0</v>
      </c>
      <c r="N166" s="40">
        <f t="shared" si="7"/>
        <v>0</v>
      </c>
      <c r="P166" s="64"/>
      <c r="Q166" s="65"/>
      <c r="R166" s="78"/>
      <c r="S166" s="86"/>
      <c r="T166" s="64"/>
      <c r="U166" s="65"/>
      <c r="V166" s="26"/>
      <c r="W166" s="26"/>
    </row>
    <row r="167" spans="1:23" ht="12.75">
      <c r="A167" s="56"/>
      <c r="B167" s="6"/>
      <c r="C167" s="7"/>
      <c r="D167" s="6"/>
      <c r="E167" s="14"/>
      <c r="F167" s="14"/>
      <c r="G167" s="14"/>
      <c r="H167" s="57"/>
      <c r="I167" s="39"/>
      <c r="J167" s="13"/>
      <c r="K167" s="14"/>
      <c r="L167" s="13"/>
      <c r="M167" s="13"/>
      <c r="N167" s="40"/>
      <c r="P167" s="64"/>
      <c r="Q167" s="65"/>
      <c r="R167" s="78"/>
      <c r="S167" s="86"/>
      <c r="T167" s="64"/>
      <c r="U167" s="65"/>
      <c r="V167" s="26"/>
      <c r="W167" s="26"/>
    </row>
    <row r="168" spans="1:23" ht="12.75">
      <c r="A168" s="56"/>
      <c r="B168" s="18" t="s">
        <v>31</v>
      </c>
      <c r="C168" s="15" t="s">
        <v>273</v>
      </c>
      <c r="D168" s="6"/>
      <c r="E168" s="14"/>
      <c r="F168" s="14"/>
      <c r="G168" s="14"/>
      <c r="H168" s="57"/>
      <c r="I168" s="39"/>
      <c r="J168" s="13"/>
      <c r="K168" s="14"/>
      <c r="L168" s="13"/>
      <c r="M168" s="13"/>
      <c r="N168" s="40"/>
      <c r="P168" s="64"/>
      <c r="Q168" s="65"/>
      <c r="R168" s="78"/>
      <c r="S168" s="86"/>
      <c r="T168" s="64"/>
      <c r="U168" s="65"/>
      <c r="V168" s="26"/>
      <c r="W168" s="26"/>
    </row>
    <row r="169" spans="1:23" ht="12.75">
      <c r="A169" s="56" t="s">
        <v>33</v>
      </c>
      <c r="B169" s="6" t="s">
        <v>274</v>
      </c>
      <c r="C169" s="7" t="s">
        <v>275</v>
      </c>
      <c r="D169" s="6" t="s">
        <v>47</v>
      </c>
      <c r="E169" s="14" t="s">
        <v>276</v>
      </c>
      <c r="F169" s="14">
        <f t="shared" si="5"/>
        <v>16</v>
      </c>
      <c r="G169" s="14">
        <f t="shared" si="6"/>
        <v>0</v>
      </c>
      <c r="H169" s="57">
        <v>862.2675672576</v>
      </c>
      <c r="I169" s="39">
        <f t="shared" si="0"/>
        <v>13796.2810761216</v>
      </c>
      <c r="J169" s="13">
        <f t="shared" si="1"/>
        <v>0</v>
      </c>
      <c r="K169" s="14">
        <f t="shared" si="2"/>
        <v>0</v>
      </c>
      <c r="L169" s="13">
        <f t="shared" si="3"/>
        <v>13796.2810761216</v>
      </c>
      <c r="M169" s="13">
        <f t="shared" si="4"/>
        <v>0</v>
      </c>
      <c r="N169" s="40">
        <f t="shared" si="7"/>
        <v>0</v>
      </c>
      <c r="P169" s="64"/>
      <c r="Q169" s="65"/>
      <c r="R169" s="78"/>
      <c r="S169" s="86"/>
      <c r="T169" s="64"/>
      <c r="U169" s="65"/>
      <c r="V169" s="26"/>
      <c r="W169" s="26"/>
    </row>
    <row r="170" spans="1:23" ht="12.75">
      <c r="A170" s="56"/>
      <c r="B170" s="6"/>
      <c r="C170" s="7" t="s">
        <v>147</v>
      </c>
      <c r="D170" s="6"/>
      <c r="E170" s="14"/>
      <c r="F170" s="14"/>
      <c r="G170" s="14"/>
      <c r="H170" s="57"/>
      <c r="I170" s="39"/>
      <c r="J170" s="13"/>
      <c r="K170" s="14"/>
      <c r="L170" s="13"/>
      <c r="M170" s="13"/>
      <c r="N170" s="40"/>
      <c r="P170" s="64"/>
      <c r="Q170" s="65"/>
      <c r="R170" s="78"/>
      <c r="S170" s="86"/>
      <c r="T170" s="64"/>
      <c r="U170" s="65"/>
      <c r="V170" s="26"/>
      <c r="W170" s="26"/>
    </row>
    <row r="171" spans="1:23" ht="12.75">
      <c r="A171" s="56" t="s">
        <v>39</v>
      </c>
      <c r="B171" s="6" t="s">
        <v>277</v>
      </c>
      <c r="C171" s="7" t="s">
        <v>278</v>
      </c>
      <c r="D171" s="6" t="s">
        <v>47</v>
      </c>
      <c r="E171" s="14" t="s">
        <v>279</v>
      </c>
      <c r="F171" s="14">
        <f t="shared" si="5"/>
        <v>140</v>
      </c>
      <c r="G171" s="14">
        <f t="shared" si="6"/>
        <v>0</v>
      </c>
      <c r="H171" s="57">
        <v>496.5737329296</v>
      </c>
      <c r="I171" s="39">
        <f t="shared" si="0"/>
        <v>69520.322610144</v>
      </c>
      <c r="J171" s="13">
        <f t="shared" si="1"/>
        <v>0</v>
      </c>
      <c r="K171" s="14">
        <f t="shared" si="2"/>
        <v>0</v>
      </c>
      <c r="L171" s="13">
        <f t="shared" si="3"/>
        <v>69520.322610144</v>
      </c>
      <c r="M171" s="13">
        <f t="shared" si="4"/>
        <v>0</v>
      </c>
      <c r="N171" s="40">
        <f t="shared" si="7"/>
        <v>0</v>
      </c>
      <c r="P171" s="64"/>
      <c r="Q171" s="65"/>
      <c r="R171" s="78"/>
      <c r="S171" s="86"/>
      <c r="T171" s="64"/>
      <c r="U171" s="65"/>
      <c r="V171" s="26"/>
      <c r="W171" s="26"/>
    </row>
    <row r="172" spans="1:23" ht="12.75">
      <c r="A172" s="56" t="s">
        <v>53</v>
      </c>
      <c r="B172" s="6" t="s">
        <v>59</v>
      </c>
      <c r="C172" s="7" t="s">
        <v>280</v>
      </c>
      <c r="D172" s="6" t="s">
        <v>47</v>
      </c>
      <c r="E172" s="14" t="s">
        <v>281</v>
      </c>
      <c r="F172" s="14">
        <f t="shared" si="5"/>
        <v>156</v>
      </c>
      <c r="G172" s="14">
        <f t="shared" si="6"/>
        <v>0</v>
      </c>
      <c r="H172" s="57">
        <v>40.4187922152</v>
      </c>
      <c r="I172" s="39">
        <f t="shared" si="0"/>
        <v>6305.3315855712</v>
      </c>
      <c r="J172" s="13">
        <f t="shared" si="1"/>
        <v>0</v>
      </c>
      <c r="K172" s="14">
        <f t="shared" si="2"/>
        <v>0</v>
      </c>
      <c r="L172" s="13">
        <f t="shared" si="3"/>
        <v>6305.3315855712</v>
      </c>
      <c r="M172" s="13">
        <f t="shared" si="4"/>
        <v>0</v>
      </c>
      <c r="N172" s="40">
        <f t="shared" si="7"/>
        <v>0</v>
      </c>
      <c r="P172" s="64"/>
      <c r="Q172" s="65"/>
      <c r="R172" s="78"/>
      <c r="S172" s="86"/>
      <c r="T172" s="64"/>
      <c r="U172" s="65"/>
      <c r="V172" s="26"/>
      <c r="W172" s="26"/>
    </row>
    <row r="173" spans="1:23" ht="12.75">
      <c r="A173" s="56"/>
      <c r="B173" s="6"/>
      <c r="C173" s="7" t="s">
        <v>147</v>
      </c>
      <c r="D173" s="6"/>
      <c r="E173" s="14"/>
      <c r="F173" s="14"/>
      <c r="G173" s="14"/>
      <c r="H173" s="57"/>
      <c r="I173" s="39"/>
      <c r="J173" s="13"/>
      <c r="K173" s="14"/>
      <c r="L173" s="13"/>
      <c r="M173" s="13"/>
      <c r="N173" s="40"/>
      <c r="P173" s="64"/>
      <c r="Q173" s="65"/>
      <c r="R173" s="78"/>
      <c r="S173" s="86"/>
      <c r="T173" s="64"/>
      <c r="U173" s="65"/>
      <c r="V173" s="26"/>
      <c r="W173" s="26"/>
    </row>
    <row r="174" spans="1:23" ht="12.75">
      <c r="A174" s="56" t="s">
        <v>58</v>
      </c>
      <c r="B174" s="6" t="s">
        <v>282</v>
      </c>
      <c r="C174" s="7" t="s">
        <v>283</v>
      </c>
      <c r="D174" s="6" t="s">
        <v>210</v>
      </c>
      <c r="E174" s="14" t="s">
        <v>222</v>
      </c>
      <c r="F174" s="14">
        <f t="shared" si="5"/>
        <v>3</v>
      </c>
      <c r="G174" s="14">
        <f t="shared" si="6"/>
        <v>1</v>
      </c>
      <c r="H174" s="57">
        <v>7121.406247440001</v>
      </c>
      <c r="I174" s="39">
        <f t="shared" si="0"/>
        <v>14242.812494880001</v>
      </c>
      <c r="J174" s="13">
        <f t="shared" si="1"/>
        <v>0</v>
      </c>
      <c r="K174" s="14">
        <f t="shared" si="2"/>
        <v>7121.406247440001</v>
      </c>
      <c r="L174" s="13">
        <f t="shared" si="3"/>
        <v>21364.21874232</v>
      </c>
      <c r="M174" s="13">
        <f t="shared" si="4"/>
        <v>7121.40624744</v>
      </c>
      <c r="N174" s="40">
        <f t="shared" si="7"/>
        <v>0.49999999999999994</v>
      </c>
      <c r="P174" s="64"/>
      <c r="Q174" s="65">
        <v>1</v>
      </c>
      <c r="R174" s="78"/>
      <c r="S174" s="86"/>
      <c r="T174" s="64"/>
      <c r="U174" s="65"/>
      <c r="V174" s="26"/>
      <c r="W174" s="26"/>
    </row>
    <row r="175" spans="1:23" ht="12.75">
      <c r="A175" s="56" t="s">
        <v>62</v>
      </c>
      <c r="B175" s="6" t="s">
        <v>59</v>
      </c>
      <c r="C175" s="7" t="s">
        <v>284</v>
      </c>
      <c r="D175" s="6" t="s">
        <v>127</v>
      </c>
      <c r="E175" s="14" t="s">
        <v>222</v>
      </c>
      <c r="F175" s="14">
        <f t="shared" si="5"/>
        <v>3</v>
      </c>
      <c r="G175" s="14">
        <f t="shared" si="6"/>
        <v>1</v>
      </c>
      <c r="H175" s="57">
        <v>161.6751688608</v>
      </c>
      <c r="I175" s="39">
        <f t="shared" si="0"/>
        <v>323.3503377216</v>
      </c>
      <c r="J175" s="13">
        <f t="shared" si="1"/>
        <v>0</v>
      </c>
      <c r="K175" s="14">
        <f t="shared" si="2"/>
        <v>161.6751688608</v>
      </c>
      <c r="L175" s="13">
        <f t="shared" si="3"/>
        <v>485.0255065824</v>
      </c>
      <c r="M175" s="13">
        <f t="shared" si="4"/>
        <v>161.6751688608</v>
      </c>
      <c r="N175" s="40">
        <f t="shared" si="7"/>
        <v>0.5</v>
      </c>
      <c r="P175" s="64"/>
      <c r="Q175" s="65">
        <v>1</v>
      </c>
      <c r="R175" s="78"/>
      <c r="S175" s="86"/>
      <c r="T175" s="64"/>
      <c r="U175" s="65"/>
      <c r="V175" s="26"/>
      <c r="W175" s="26"/>
    </row>
    <row r="176" spans="1:23" ht="12.75">
      <c r="A176" s="56" t="s">
        <v>64</v>
      </c>
      <c r="B176" s="6" t="s">
        <v>59</v>
      </c>
      <c r="C176" s="7" t="s">
        <v>285</v>
      </c>
      <c r="D176" s="6" t="s">
        <v>127</v>
      </c>
      <c r="E176" s="14" t="s">
        <v>214</v>
      </c>
      <c r="F176" s="14">
        <f t="shared" si="5"/>
        <v>6</v>
      </c>
      <c r="G176" s="14">
        <f t="shared" si="6"/>
        <v>2</v>
      </c>
      <c r="H176" s="57">
        <v>510.04666366800006</v>
      </c>
      <c r="I176" s="39">
        <f t="shared" si="0"/>
        <v>2040.1866546720003</v>
      </c>
      <c r="J176" s="13">
        <f t="shared" si="1"/>
        <v>0</v>
      </c>
      <c r="K176" s="14">
        <f t="shared" si="2"/>
        <v>1020.0933273360001</v>
      </c>
      <c r="L176" s="13">
        <f t="shared" si="3"/>
        <v>3060.2799820080004</v>
      </c>
      <c r="M176" s="13">
        <f t="shared" si="4"/>
        <v>1020.0933273360001</v>
      </c>
      <c r="N176" s="40">
        <f t="shared" si="7"/>
        <v>0.5</v>
      </c>
      <c r="P176" s="64"/>
      <c r="Q176" s="65">
        <v>2</v>
      </c>
      <c r="R176" s="78"/>
      <c r="S176" s="86"/>
      <c r="T176" s="64"/>
      <c r="U176" s="65"/>
      <c r="V176" s="26"/>
      <c r="W176" s="26"/>
    </row>
    <row r="177" spans="1:23" ht="12.75">
      <c r="A177" s="56" t="s">
        <v>69</v>
      </c>
      <c r="B177" s="6" t="s">
        <v>59</v>
      </c>
      <c r="C177" s="7" t="s">
        <v>286</v>
      </c>
      <c r="D177" s="6" t="s">
        <v>127</v>
      </c>
      <c r="E177" s="14" t="s">
        <v>222</v>
      </c>
      <c r="F177" s="14">
        <f t="shared" si="5"/>
        <v>3</v>
      </c>
      <c r="G177" s="14">
        <f t="shared" si="6"/>
        <v>1</v>
      </c>
      <c r="H177" s="57">
        <v>587.034839316</v>
      </c>
      <c r="I177" s="39">
        <f t="shared" si="0"/>
        <v>1174.069678632</v>
      </c>
      <c r="J177" s="13">
        <f t="shared" si="1"/>
        <v>0</v>
      </c>
      <c r="K177" s="14">
        <f t="shared" si="2"/>
        <v>587.034839316</v>
      </c>
      <c r="L177" s="13">
        <f t="shared" si="3"/>
        <v>1761.104517948</v>
      </c>
      <c r="M177" s="13">
        <f t="shared" si="4"/>
        <v>587.034839316</v>
      </c>
      <c r="N177" s="40">
        <f t="shared" si="7"/>
        <v>0.5</v>
      </c>
      <c r="P177" s="64"/>
      <c r="Q177" s="65">
        <v>1</v>
      </c>
      <c r="R177" s="78"/>
      <c r="S177" s="86"/>
      <c r="T177" s="64"/>
      <c r="U177" s="65"/>
      <c r="V177" s="26"/>
      <c r="W177" s="26"/>
    </row>
    <row r="178" spans="1:23" ht="12.75">
      <c r="A178" s="56" t="s">
        <v>72</v>
      </c>
      <c r="B178" s="6" t="s">
        <v>59</v>
      </c>
      <c r="C178" s="7" t="s">
        <v>287</v>
      </c>
      <c r="D178" s="6" t="s">
        <v>127</v>
      </c>
      <c r="E178" s="14" t="s">
        <v>222</v>
      </c>
      <c r="F178" s="14">
        <f t="shared" si="5"/>
        <v>3</v>
      </c>
      <c r="G178" s="14">
        <f t="shared" si="6"/>
        <v>1</v>
      </c>
      <c r="H178" s="57">
        <v>654.399493008</v>
      </c>
      <c r="I178" s="39">
        <f t="shared" si="0"/>
        <v>1308.798986016</v>
      </c>
      <c r="J178" s="13">
        <f t="shared" si="1"/>
        <v>0</v>
      </c>
      <c r="K178" s="14">
        <f t="shared" si="2"/>
        <v>654.399493008</v>
      </c>
      <c r="L178" s="13">
        <f t="shared" si="3"/>
        <v>1963.198479024</v>
      </c>
      <c r="M178" s="13">
        <f t="shared" si="4"/>
        <v>654.399493008</v>
      </c>
      <c r="N178" s="40">
        <f t="shared" si="7"/>
        <v>0.5</v>
      </c>
      <c r="P178" s="64"/>
      <c r="Q178" s="65">
        <v>1</v>
      </c>
      <c r="R178" s="78"/>
      <c r="S178" s="86"/>
      <c r="T178" s="64"/>
      <c r="U178" s="65"/>
      <c r="V178" s="26"/>
      <c r="W178" s="26"/>
    </row>
    <row r="179" spans="1:23" ht="12.75">
      <c r="A179" s="56" t="s">
        <v>75</v>
      </c>
      <c r="B179" s="6" t="s">
        <v>59</v>
      </c>
      <c r="C179" s="7" t="s">
        <v>288</v>
      </c>
      <c r="D179" s="6" t="s">
        <v>127</v>
      </c>
      <c r="E179" s="14" t="s">
        <v>222</v>
      </c>
      <c r="F179" s="14">
        <f t="shared" si="5"/>
        <v>3</v>
      </c>
      <c r="G179" s="14">
        <f t="shared" si="6"/>
        <v>1</v>
      </c>
      <c r="H179" s="57">
        <v>664.023014964</v>
      </c>
      <c r="I179" s="39">
        <f t="shared" si="0"/>
        <v>1328.046029928</v>
      </c>
      <c r="J179" s="13">
        <f t="shared" si="1"/>
        <v>0</v>
      </c>
      <c r="K179" s="14">
        <f t="shared" si="2"/>
        <v>664.023014964</v>
      </c>
      <c r="L179" s="13">
        <f t="shared" si="3"/>
        <v>1992.069044892</v>
      </c>
      <c r="M179" s="13">
        <f t="shared" si="4"/>
        <v>664.0230149639999</v>
      </c>
      <c r="N179" s="40">
        <f t="shared" si="7"/>
        <v>0.4999999999999999</v>
      </c>
      <c r="P179" s="64"/>
      <c r="Q179" s="65">
        <v>1</v>
      </c>
      <c r="R179" s="78"/>
      <c r="S179" s="86"/>
      <c r="T179" s="64"/>
      <c r="U179" s="65"/>
      <c r="V179" s="26"/>
      <c r="W179" s="26"/>
    </row>
    <row r="180" spans="1:23" ht="12.75">
      <c r="A180" s="56" t="s">
        <v>78</v>
      </c>
      <c r="B180" s="6" t="s">
        <v>59</v>
      </c>
      <c r="C180" s="7" t="s">
        <v>289</v>
      </c>
      <c r="D180" s="6" t="s">
        <v>127</v>
      </c>
      <c r="E180" s="14" t="s">
        <v>222</v>
      </c>
      <c r="F180" s="14">
        <f t="shared" si="5"/>
        <v>3</v>
      </c>
      <c r="G180" s="14">
        <f t="shared" si="6"/>
        <v>1</v>
      </c>
      <c r="H180" s="57">
        <v>408.99968313</v>
      </c>
      <c r="I180" s="39">
        <f t="shared" si="0"/>
        <v>817.99936626</v>
      </c>
      <c r="J180" s="13">
        <f t="shared" si="1"/>
        <v>0</v>
      </c>
      <c r="K180" s="14">
        <f t="shared" si="2"/>
        <v>408.99968313</v>
      </c>
      <c r="L180" s="13">
        <f t="shared" si="3"/>
        <v>1226.99904939</v>
      </c>
      <c r="M180" s="13">
        <f t="shared" si="4"/>
        <v>408.99968313</v>
      </c>
      <c r="N180" s="40">
        <f t="shared" si="7"/>
        <v>0.5</v>
      </c>
      <c r="P180" s="64"/>
      <c r="Q180" s="65">
        <v>1</v>
      </c>
      <c r="R180" s="78"/>
      <c r="S180" s="86"/>
      <c r="T180" s="64"/>
      <c r="U180" s="65"/>
      <c r="V180" s="26"/>
      <c r="W180" s="26"/>
    </row>
    <row r="181" spans="1:23" ht="12.75">
      <c r="A181" s="56" t="s">
        <v>80</v>
      </c>
      <c r="B181" s="6" t="s">
        <v>59</v>
      </c>
      <c r="C181" s="7" t="s">
        <v>290</v>
      </c>
      <c r="D181" s="6" t="s">
        <v>127</v>
      </c>
      <c r="E181" s="14" t="s">
        <v>222</v>
      </c>
      <c r="F181" s="14">
        <f t="shared" si="5"/>
        <v>3</v>
      </c>
      <c r="G181" s="14">
        <f t="shared" si="6"/>
        <v>1</v>
      </c>
      <c r="H181" s="57">
        <v>3175.7622454800003</v>
      </c>
      <c r="I181" s="39">
        <f t="shared" si="0"/>
        <v>6351.524490960001</v>
      </c>
      <c r="J181" s="13">
        <f t="shared" si="1"/>
        <v>0</v>
      </c>
      <c r="K181" s="14">
        <f t="shared" si="2"/>
        <v>3175.7622454800003</v>
      </c>
      <c r="L181" s="13">
        <f t="shared" si="3"/>
        <v>9527.28673644</v>
      </c>
      <c r="M181" s="13">
        <f t="shared" si="4"/>
        <v>3175.7622454800003</v>
      </c>
      <c r="N181" s="40">
        <f t="shared" si="7"/>
        <v>0.5</v>
      </c>
      <c r="P181" s="64"/>
      <c r="Q181" s="65">
        <v>1</v>
      </c>
      <c r="R181" s="78"/>
      <c r="S181" s="86"/>
      <c r="T181" s="64"/>
      <c r="U181" s="65"/>
      <c r="V181" s="26"/>
      <c r="W181" s="26"/>
    </row>
    <row r="182" spans="1:23" ht="12.75">
      <c r="A182" s="56" t="s">
        <v>227</v>
      </c>
      <c r="B182" s="6" t="s">
        <v>291</v>
      </c>
      <c r="C182" s="7" t="s">
        <v>292</v>
      </c>
      <c r="D182" s="6" t="s">
        <v>210</v>
      </c>
      <c r="E182" s="14" t="s">
        <v>67</v>
      </c>
      <c r="F182" s="14">
        <f t="shared" si="5"/>
        <v>1</v>
      </c>
      <c r="G182" s="14">
        <f t="shared" si="6"/>
        <v>0</v>
      </c>
      <c r="H182" s="57">
        <v>10008.462834240001</v>
      </c>
      <c r="I182" s="39">
        <f t="shared" si="0"/>
        <v>10008.462834240001</v>
      </c>
      <c r="J182" s="13">
        <f t="shared" si="1"/>
        <v>0</v>
      </c>
      <c r="K182" s="14">
        <f t="shared" si="2"/>
        <v>0</v>
      </c>
      <c r="L182" s="13">
        <f t="shared" si="3"/>
        <v>10008.462834240001</v>
      </c>
      <c r="M182" s="13">
        <f t="shared" si="4"/>
        <v>0</v>
      </c>
      <c r="N182" s="40">
        <f t="shared" si="7"/>
        <v>0</v>
      </c>
      <c r="P182" s="64"/>
      <c r="Q182" s="65"/>
      <c r="R182" s="78"/>
      <c r="S182" s="86"/>
      <c r="T182" s="64"/>
      <c r="U182" s="65"/>
      <c r="V182" s="26"/>
      <c r="W182" s="26"/>
    </row>
    <row r="183" spans="1:23" ht="12.75">
      <c r="A183" s="56" t="s">
        <v>229</v>
      </c>
      <c r="B183" s="6" t="s">
        <v>293</v>
      </c>
      <c r="C183" s="7" t="s">
        <v>294</v>
      </c>
      <c r="D183" s="6" t="s">
        <v>210</v>
      </c>
      <c r="E183" s="14" t="s">
        <v>67</v>
      </c>
      <c r="F183" s="14">
        <f t="shared" si="5"/>
        <v>1</v>
      </c>
      <c r="G183" s="14">
        <f t="shared" si="6"/>
        <v>0</v>
      </c>
      <c r="H183" s="57">
        <v>1924.7043912000001</v>
      </c>
      <c r="I183" s="39">
        <f t="shared" si="0"/>
        <v>1924.7043912000001</v>
      </c>
      <c r="J183" s="13">
        <f t="shared" si="1"/>
        <v>0</v>
      </c>
      <c r="K183" s="14">
        <f t="shared" si="2"/>
        <v>0</v>
      </c>
      <c r="L183" s="13">
        <f t="shared" si="3"/>
        <v>1924.7043912000001</v>
      </c>
      <c r="M183" s="13">
        <f t="shared" si="4"/>
        <v>0</v>
      </c>
      <c r="N183" s="40">
        <f t="shared" si="7"/>
        <v>0</v>
      </c>
      <c r="P183" s="64"/>
      <c r="Q183" s="65"/>
      <c r="R183" s="78"/>
      <c r="S183" s="86"/>
      <c r="T183" s="64"/>
      <c r="U183" s="65"/>
      <c r="V183" s="26"/>
      <c r="W183" s="26"/>
    </row>
    <row r="184" spans="1:23" ht="12.75">
      <c r="A184" s="56" t="s">
        <v>231</v>
      </c>
      <c r="B184" s="6" t="s">
        <v>295</v>
      </c>
      <c r="C184" s="7" t="s">
        <v>296</v>
      </c>
      <c r="D184" s="6" t="s">
        <v>210</v>
      </c>
      <c r="E184" s="14" t="s">
        <v>67</v>
      </c>
      <c r="F184" s="14">
        <f t="shared" si="5"/>
        <v>1</v>
      </c>
      <c r="G184" s="14">
        <f t="shared" si="6"/>
        <v>0</v>
      </c>
      <c r="H184" s="57">
        <v>8949.875419080001</v>
      </c>
      <c r="I184" s="39">
        <f t="shared" si="0"/>
        <v>8949.875419080001</v>
      </c>
      <c r="J184" s="13">
        <f t="shared" si="1"/>
        <v>0</v>
      </c>
      <c r="K184" s="14">
        <f t="shared" si="2"/>
        <v>0</v>
      </c>
      <c r="L184" s="13">
        <f t="shared" si="3"/>
        <v>8949.875419080001</v>
      </c>
      <c r="M184" s="13">
        <f t="shared" si="4"/>
        <v>0</v>
      </c>
      <c r="N184" s="40">
        <f t="shared" si="7"/>
        <v>0</v>
      </c>
      <c r="P184" s="64"/>
      <c r="Q184" s="65"/>
      <c r="R184" s="78"/>
      <c r="S184" s="86"/>
      <c r="T184" s="64"/>
      <c r="U184" s="65"/>
      <c r="V184" s="26"/>
      <c r="W184" s="26"/>
    </row>
    <row r="185" spans="1:23" ht="12.75">
      <c r="A185" s="56" t="s">
        <v>233</v>
      </c>
      <c r="B185" s="6" t="s">
        <v>297</v>
      </c>
      <c r="C185" s="7" t="s">
        <v>298</v>
      </c>
      <c r="D185" s="6" t="s">
        <v>210</v>
      </c>
      <c r="E185" s="14" t="s">
        <v>67</v>
      </c>
      <c r="F185" s="14">
        <f t="shared" si="5"/>
        <v>1</v>
      </c>
      <c r="G185" s="14">
        <f t="shared" si="6"/>
        <v>0</v>
      </c>
      <c r="H185" s="57">
        <v>5360.301729492</v>
      </c>
      <c r="I185" s="39">
        <f t="shared" si="0"/>
        <v>5360.301729492</v>
      </c>
      <c r="J185" s="13">
        <f t="shared" si="1"/>
        <v>0</v>
      </c>
      <c r="K185" s="14">
        <f t="shared" si="2"/>
        <v>0</v>
      </c>
      <c r="L185" s="13">
        <f t="shared" si="3"/>
        <v>5360.301729492</v>
      </c>
      <c r="M185" s="13">
        <f t="shared" si="4"/>
        <v>0</v>
      </c>
      <c r="N185" s="40">
        <f t="shared" si="7"/>
        <v>0</v>
      </c>
      <c r="P185" s="64"/>
      <c r="Q185" s="65"/>
      <c r="R185" s="78"/>
      <c r="S185" s="86"/>
      <c r="T185" s="64"/>
      <c r="U185" s="65"/>
      <c r="V185" s="26"/>
      <c r="W185" s="26"/>
    </row>
    <row r="186" spans="1:23" ht="12.75">
      <c r="A186" s="56" t="s">
        <v>235</v>
      </c>
      <c r="B186" s="6" t="s">
        <v>59</v>
      </c>
      <c r="C186" s="7" t="s">
        <v>299</v>
      </c>
      <c r="D186" s="6" t="s">
        <v>210</v>
      </c>
      <c r="E186" s="14" t="s">
        <v>67</v>
      </c>
      <c r="F186" s="14">
        <f t="shared" si="5"/>
        <v>1</v>
      </c>
      <c r="G186" s="14">
        <f t="shared" si="6"/>
        <v>0</v>
      </c>
      <c r="H186" s="57">
        <v>1587.8811227400001</v>
      </c>
      <c r="I186" s="39">
        <f t="shared" si="0"/>
        <v>1587.8811227400001</v>
      </c>
      <c r="J186" s="13">
        <f t="shared" si="1"/>
        <v>0</v>
      </c>
      <c r="K186" s="14">
        <f t="shared" si="2"/>
        <v>0</v>
      </c>
      <c r="L186" s="13">
        <f t="shared" si="3"/>
        <v>1587.8811227400001</v>
      </c>
      <c r="M186" s="13">
        <f t="shared" si="4"/>
        <v>0</v>
      </c>
      <c r="N186" s="40">
        <f t="shared" si="7"/>
        <v>0</v>
      </c>
      <c r="P186" s="64"/>
      <c r="Q186" s="65"/>
      <c r="R186" s="78"/>
      <c r="S186" s="86"/>
      <c r="T186" s="64"/>
      <c r="U186" s="65"/>
      <c r="V186" s="26"/>
      <c r="W186" s="26"/>
    </row>
    <row r="187" spans="1:23" ht="12.75">
      <c r="A187" s="56" t="s">
        <v>300</v>
      </c>
      <c r="B187" s="6" t="s">
        <v>59</v>
      </c>
      <c r="C187" s="7" t="s">
        <v>301</v>
      </c>
      <c r="D187" s="6" t="s">
        <v>47</v>
      </c>
      <c r="E187" s="14" t="s">
        <v>302</v>
      </c>
      <c r="F187" s="14">
        <f t="shared" si="5"/>
        <v>10</v>
      </c>
      <c r="G187" s="14">
        <f t="shared" si="6"/>
        <v>0</v>
      </c>
      <c r="H187" s="57">
        <v>457.11729291</v>
      </c>
      <c r="I187" s="39">
        <f t="shared" si="0"/>
        <v>4571.1729291</v>
      </c>
      <c r="J187" s="13">
        <f t="shared" si="1"/>
        <v>0</v>
      </c>
      <c r="K187" s="14">
        <f t="shared" si="2"/>
        <v>0</v>
      </c>
      <c r="L187" s="13">
        <f t="shared" si="3"/>
        <v>4571.1729291</v>
      </c>
      <c r="M187" s="13">
        <f t="shared" si="4"/>
        <v>0</v>
      </c>
      <c r="N187" s="40">
        <f t="shared" si="7"/>
        <v>0</v>
      </c>
      <c r="P187" s="64"/>
      <c r="Q187" s="65"/>
      <c r="R187" s="78"/>
      <c r="S187" s="86"/>
      <c r="T187" s="64"/>
      <c r="U187" s="65"/>
      <c r="V187" s="26"/>
      <c r="W187" s="26"/>
    </row>
    <row r="188" spans="1:23" ht="12.75">
      <c r="A188" s="56"/>
      <c r="B188" s="6"/>
      <c r="C188" s="7" t="s">
        <v>303</v>
      </c>
      <c r="D188" s="6"/>
      <c r="E188" s="14"/>
      <c r="F188" s="14"/>
      <c r="G188" s="14"/>
      <c r="H188" s="57"/>
      <c r="I188" s="39"/>
      <c r="J188" s="13"/>
      <c r="K188" s="14"/>
      <c r="L188" s="13"/>
      <c r="M188" s="13"/>
      <c r="N188" s="40"/>
      <c r="P188" s="64"/>
      <c r="Q188" s="65"/>
      <c r="R188" s="78"/>
      <c r="S188" s="86"/>
      <c r="T188" s="64"/>
      <c r="U188" s="65"/>
      <c r="V188" s="26"/>
      <c r="W188" s="26"/>
    </row>
    <row r="189" spans="1:23" ht="12.75">
      <c r="A189" s="56" t="s">
        <v>304</v>
      </c>
      <c r="B189" s="6" t="s">
        <v>59</v>
      </c>
      <c r="C189" s="7" t="s">
        <v>305</v>
      </c>
      <c r="D189" s="6" t="s">
        <v>47</v>
      </c>
      <c r="E189" s="14" t="s">
        <v>306</v>
      </c>
      <c r="F189" s="14">
        <f t="shared" si="5"/>
        <v>17</v>
      </c>
      <c r="G189" s="14">
        <f t="shared" si="6"/>
        <v>0</v>
      </c>
      <c r="H189" s="57">
        <v>402.26321776080005</v>
      </c>
      <c r="I189" s="39">
        <f aca="true" t="shared" si="8" ref="I189:I245">E189*H189</f>
        <v>6838.474701933601</v>
      </c>
      <c r="J189" s="13">
        <f aca="true" t="shared" si="9" ref="J189:J245">IF(G189&lt;0,G189*H189,0)</f>
        <v>0</v>
      </c>
      <c r="K189" s="14">
        <f aca="true" t="shared" si="10" ref="K189:K245">IF(G189&lt;=0,0,G189*H189)</f>
        <v>0</v>
      </c>
      <c r="L189" s="13">
        <f aca="true" t="shared" si="11" ref="L189:L245">I189+J189+K189</f>
        <v>6838.474701933601</v>
      </c>
      <c r="M189" s="13">
        <f aca="true" t="shared" si="12" ref="M189:M245">L189-I189</f>
        <v>0</v>
      </c>
      <c r="N189" s="40">
        <f t="shared" si="7"/>
        <v>0</v>
      </c>
      <c r="P189" s="64"/>
      <c r="Q189" s="65"/>
      <c r="R189" s="78"/>
      <c r="S189" s="86"/>
      <c r="T189" s="64"/>
      <c r="U189" s="65"/>
      <c r="V189" s="26"/>
      <c r="W189" s="26"/>
    </row>
    <row r="190" spans="1:23" ht="12.75">
      <c r="A190" s="56"/>
      <c r="B190" s="6"/>
      <c r="C190" s="7" t="s">
        <v>307</v>
      </c>
      <c r="D190" s="6"/>
      <c r="E190" s="14"/>
      <c r="F190" s="14"/>
      <c r="G190" s="14"/>
      <c r="H190" s="57"/>
      <c r="I190" s="39"/>
      <c r="J190" s="13"/>
      <c r="K190" s="14"/>
      <c r="L190" s="13"/>
      <c r="M190" s="13"/>
      <c r="N190" s="40"/>
      <c r="P190" s="64"/>
      <c r="Q190" s="65"/>
      <c r="R190" s="78"/>
      <c r="S190" s="86"/>
      <c r="T190" s="64"/>
      <c r="U190" s="65"/>
      <c r="V190" s="26"/>
      <c r="W190" s="26"/>
    </row>
    <row r="191" spans="1:23" ht="12.75">
      <c r="A191" s="56" t="s">
        <v>308</v>
      </c>
      <c r="B191" s="6" t="s">
        <v>59</v>
      </c>
      <c r="C191" s="7" t="s">
        <v>309</v>
      </c>
      <c r="D191" s="6" t="s">
        <v>47</v>
      </c>
      <c r="E191" s="14" t="s">
        <v>306</v>
      </c>
      <c r="F191" s="14">
        <f t="shared" si="5"/>
        <v>17</v>
      </c>
      <c r="G191" s="14">
        <f t="shared" si="6"/>
        <v>0</v>
      </c>
      <c r="H191" s="57">
        <v>203.0563132716</v>
      </c>
      <c r="I191" s="39">
        <f t="shared" si="8"/>
        <v>3451.9573256172002</v>
      </c>
      <c r="J191" s="13">
        <f t="shared" si="9"/>
        <v>0</v>
      </c>
      <c r="K191" s="14">
        <f t="shared" si="10"/>
        <v>0</v>
      </c>
      <c r="L191" s="13">
        <f t="shared" si="11"/>
        <v>3451.9573256172002</v>
      </c>
      <c r="M191" s="13">
        <f t="shared" si="12"/>
        <v>0</v>
      </c>
      <c r="N191" s="40">
        <f t="shared" si="7"/>
        <v>0</v>
      </c>
      <c r="P191" s="64"/>
      <c r="Q191" s="65"/>
      <c r="R191" s="78"/>
      <c r="S191" s="86"/>
      <c r="T191" s="64"/>
      <c r="U191" s="65"/>
      <c r="V191" s="26"/>
      <c r="W191" s="26"/>
    </row>
    <row r="192" spans="1:23" ht="12.75">
      <c r="A192" s="56" t="s">
        <v>310</v>
      </c>
      <c r="B192" s="6" t="s">
        <v>59</v>
      </c>
      <c r="C192" s="7" t="s">
        <v>311</v>
      </c>
      <c r="D192" s="6" t="s">
        <v>47</v>
      </c>
      <c r="E192" s="14" t="s">
        <v>302</v>
      </c>
      <c r="F192" s="14">
        <f aca="true" t="shared" si="13" ref="F192:F248">E192+SUM(P192:U192)</f>
        <v>10</v>
      </c>
      <c r="G192" s="14">
        <f aca="true" t="shared" si="14" ref="G192:G248">F192-E192</f>
        <v>0</v>
      </c>
      <c r="H192" s="57">
        <v>181.8845649684</v>
      </c>
      <c r="I192" s="39">
        <f t="shared" si="8"/>
        <v>1818.8456496840001</v>
      </c>
      <c r="J192" s="13">
        <f t="shared" si="9"/>
        <v>0</v>
      </c>
      <c r="K192" s="14">
        <f t="shared" si="10"/>
        <v>0</v>
      </c>
      <c r="L192" s="13">
        <f t="shared" si="11"/>
        <v>1818.8456496840001</v>
      </c>
      <c r="M192" s="13">
        <f t="shared" si="12"/>
        <v>0</v>
      </c>
      <c r="N192" s="40">
        <f aca="true" t="shared" si="15" ref="N192:N248">M192/I192</f>
        <v>0</v>
      </c>
      <c r="P192" s="64"/>
      <c r="Q192" s="65"/>
      <c r="R192" s="78"/>
      <c r="S192" s="86"/>
      <c r="T192" s="64"/>
      <c r="U192" s="65"/>
      <c r="V192" s="26"/>
      <c r="W192" s="26"/>
    </row>
    <row r="193" spans="1:23" ht="12.75">
      <c r="A193" s="56"/>
      <c r="B193" s="6"/>
      <c r="C193" s="7" t="s">
        <v>203</v>
      </c>
      <c r="D193" s="6"/>
      <c r="E193" s="14"/>
      <c r="F193" s="14"/>
      <c r="G193" s="14"/>
      <c r="H193" s="57"/>
      <c r="I193" s="39"/>
      <c r="J193" s="13"/>
      <c r="K193" s="14"/>
      <c r="L193" s="13"/>
      <c r="M193" s="13"/>
      <c r="N193" s="40"/>
      <c r="P193" s="64"/>
      <c r="Q193" s="65"/>
      <c r="R193" s="78"/>
      <c r="S193" s="86"/>
      <c r="T193" s="64"/>
      <c r="U193" s="65"/>
      <c r="V193" s="26"/>
      <c r="W193" s="26"/>
    </row>
    <row r="194" spans="1:23" ht="12.75">
      <c r="A194" s="56" t="s">
        <v>312</v>
      </c>
      <c r="B194" s="6" t="s">
        <v>59</v>
      </c>
      <c r="C194" s="7" t="s">
        <v>313</v>
      </c>
      <c r="D194" s="6" t="s">
        <v>47</v>
      </c>
      <c r="E194" s="14" t="s">
        <v>281</v>
      </c>
      <c r="F194" s="14">
        <f t="shared" si="13"/>
        <v>156</v>
      </c>
      <c r="G194" s="14">
        <f t="shared" si="14"/>
        <v>0</v>
      </c>
      <c r="H194" s="57">
        <v>20.2093961076</v>
      </c>
      <c r="I194" s="39">
        <f t="shared" si="8"/>
        <v>3152.6657927856</v>
      </c>
      <c r="J194" s="13">
        <f t="shared" si="9"/>
        <v>0</v>
      </c>
      <c r="K194" s="14">
        <f t="shared" si="10"/>
        <v>0</v>
      </c>
      <c r="L194" s="13">
        <f t="shared" si="11"/>
        <v>3152.6657927856</v>
      </c>
      <c r="M194" s="13">
        <f t="shared" si="12"/>
        <v>0</v>
      </c>
      <c r="N194" s="40">
        <f t="shared" si="15"/>
        <v>0</v>
      </c>
      <c r="P194" s="64"/>
      <c r="Q194" s="65"/>
      <c r="R194" s="78"/>
      <c r="S194" s="86"/>
      <c r="T194" s="64"/>
      <c r="U194" s="65"/>
      <c r="V194" s="26"/>
      <c r="W194" s="26"/>
    </row>
    <row r="195" spans="1:23" ht="12.75">
      <c r="A195" s="56"/>
      <c r="B195" s="6"/>
      <c r="C195" s="7" t="s">
        <v>147</v>
      </c>
      <c r="D195" s="6"/>
      <c r="E195" s="14"/>
      <c r="F195" s="14"/>
      <c r="G195" s="14"/>
      <c r="H195" s="57"/>
      <c r="I195" s="39"/>
      <c r="J195" s="13"/>
      <c r="K195" s="14"/>
      <c r="L195" s="13"/>
      <c r="M195" s="13"/>
      <c r="N195" s="40"/>
      <c r="P195" s="64"/>
      <c r="Q195" s="65"/>
      <c r="R195" s="78"/>
      <c r="S195" s="86"/>
      <c r="T195" s="64"/>
      <c r="U195" s="65"/>
      <c r="V195" s="26"/>
      <c r="W195" s="26"/>
    </row>
    <row r="196" spans="1:23" ht="12.75">
      <c r="A196" s="56"/>
      <c r="B196" s="6"/>
      <c r="C196" s="7"/>
      <c r="D196" s="6"/>
      <c r="E196" s="14"/>
      <c r="F196" s="14"/>
      <c r="G196" s="14"/>
      <c r="H196" s="57"/>
      <c r="I196" s="39"/>
      <c r="J196" s="13"/>
      <c r="K196" s="14"/>
      <c r="L196" s="13"/>
      <c r="M196" s="13"/>
      <c r="N196" s="40"/>
      <c r="P196" s="64"/>
      <c r="Q196" s="65"/>
      <c r="R196" s="78"/>
      <c r="S196" s="86"/>
      <c r="T196" s="64"/>
      <c r="U196" s="65"/>
      <c r="V196" s="26"/>
      <c r="W196" s="26"/>
    </row>
    <row r="197" spans="1:23" ht="12.75">
      <c r="A197" s="56"/>
      <c r="B197" s="18" t="s">
        <v>31</v>
      </c>
      <c r="C197" s="15" t="s">
        <v>44</v>
      </c>
      <c r="D197" s="6"/>
      <c r="E197" s="14"/>
      <c r="F197" s="14"/>
      <c r="G197" s="14"/>
      <c r="H197" s="57"/>
      <c r="I197" s="39"/>
      <c r="J197" s="13"/>
      <c r="K197" s="14"/>
      <c r="L197" s="13"/>
      <c r="M197" s="13"/>
      <c r="N197" s="40"/>
      <c r="P197" s="64"/>
      <c r="Q197" s="65"/>
      <c r="R197" s="78"/>
      <c r="S197" s="86"/>
      <c r="T197" s="64"/>
      <c r="U197" s="65"/>
      <c r="V197" s="26"/>
      <c r="W197" s="26"/>
    </row>
    <row r="198" spans="1:23" ht="12.75">
      <c r="A198" s="56" t="s">
        <v>33</v>
      </c>
      <c r="B198" s="6" t="s">
        <v>314</v>
      </c>
      <c r="C198" s="7" t="s">
        <v>315</v>
      </c>
      <c r="D198" s="6" t="s">
        <v>36</v>
      </c>
      <c r="E198" s="14" t="s">
        <v>316</v>
      </c>
      <c r="F198" s="14">
        <f t="shared" si="13"/>
        <v>14.82</v>
      </c>
      <c r="G198" s="14">
        <f t="shared" si="14"/>
        <v>0</v>
      </c>
      <c r="H198" s="57">
        <v>759.2958823284</v>
      </c>
      <c r="I198" s="39">
        <f t="shared" si="8"/>
        <v>11252.764976106888</v>
      </c>
      <c r="J198" s="13">
        <f t="shared" si="9"/>
        <v>0</v>
      </c>
      <c r="K198" s="14">
        <f t="shared" si="10"/>
        <v>0</v>
      </c>
      <c r="L198" s="13">
        <f t="shared" si="11"/>
        <v>11252.764976106888</v>
      </c>
      <c r="M198" s="13">
        <f t="shared" si="12"/>
        <v>0</v>
      </c>
      <c r="N198" s="40">
        <f t="shared" si="15"/>
        <v>0</v>
      </c>
      <c r="P198" s="64"/>
      <c r="Q198" s="65"/>
      <c r="R198" s="78"/>
      <c r="S198" s="86"/>
      <c r="T198" s="64"/>
      <c r="U198" s="65"/>
      <c r="V198" s="26"/>
      <c r="W198" s="26"/>
    </row>
    <row r="199" spans="1:23" ht="12.75">
      <c r="A199" s="56"/>
      <c r="B199" s="6"/>
      <c r="C199" s="7" t="s">
        <v>317</v>
      </c>
      <c r="D199" s="6"/>
      <c r="E199" s="14"/>
      <c r="F199" s="14"/>
      <c r="G199" s="14"/>
      <c r="H199" s="57"/>
      <c r="I199" s="39"/>
      <c r="J199" s="13"/>
      <c r="K199" s="14"/>
      <c r="L199" s="13"/>
      <c r="M199" s="13"/>
      <c r="N199" s="40"/>
      <c r="P199" s="64"/>
      <c r="Q199" s="65"/>
      <c r="R199" s="78"/>
      <c r="S199" s="86"/>
      <c r="T199" s="64"/>
      <c r="U199" s="65"/>
      <c r="V199" s="26"/>
      <c r="W199" s="26"/>
    </row>
    <row r="200" spans="1:23" ht="12.75">
      <c r="A200" s="56"/>
      <c r="B200" s="6"/>
      <c r="C200" s="7"/>
      <c r="D200" s="6"/>
      <c r="E200" s="14"/>
      <c r="F200" s="14"/>
      <c r="G200" s="14"/>
      <c r="H200" s="57"/>
      <c r="I200" s="39"/>
      <c r="J200" s="13"/>
      <c r="K200" s="14"/>
      <c r="L200" s="13"/>
      <c r="M200" s="13"/>
      <c r="N200" s="40"/>
      <c r="P200" s="64"/>
      <c r="Q200" s="65"/>
      <c r="R200" s="78"/>
      <c r="S200" s="86"/>
      <c r="T200" s="64"/>
      <c r="U200" s="65"/>
      <c r="V200" s="26"/>
      <c r="W200" s="26"/>
    </row>
    <row r="201" spans="1:23" ht="12.75">
      <c r="A201" s="56"/>
      <c r="B201" s="18" t="s">
        <v>31</v>
      </c>
      <c r="C201" s="15" t="s">
        <v>99</v>
      </c>
      <c r="D201" s="6"/>
      <c r="E201" s="14"/>
      <c r="F201" s="14"/>
      <c r="G201" s="14"/>
      <c r="H201" s="57"/>
      <c r="I201" s="39"/>
      <c r="J201" s="13"/>
      <c r="K201" s="14"/>
      <c r="L201" s="13"/>
      <c r="M201" s="13"/>
      <c r="N201" s="40"/>
      <c r="P201" s="64"/>
      <c r="Q201" s="65"/>
      <c r="R201" s="78"/>
      <c r="S201" s="86"/>
      <c r="T201" s="64"/>
      <c r="U201" s="65"/>
      <c r="V201" s="26"/>
      <c r="W201" s="26"/>
    </row>
    <row r="202" spans="1:23" ht="12.75">
      <c r="A202" s="56" t="s">
        <v>33</v>
      </c>
      <c r="B202" s="6" t="s">
        <v>318</v>
      </c>
      <c r="C202" s="7" t="s">
        <v>319</v>
      </c>
      <c r="D202" s="6" t="s">
        <v>36</v>
      </c>
      <c r="E202" s="14" t="s">
        <v>320</v>
      </c>
      <c r="F202" s="14">
        <f t="shared" si="13"/>
        <v>207.48</v>
      </c>
      <c r="G202" s="14">
        <f t="shared" si="14"/>
        <v>0</v>
      </c>
      <c r="H202" s="57">
        <v>74.87100081768</v>
      </c>
      <c r="I202" s="39">
        <f t="shared" si="8"/>
        <v>15534.235249652245</v>
      </c>
      <c r="J202" s="13">
        <f t="shared" si="9"/>
        <v>0</v>
      </c>
      <c r="K202" s="14">
        <f t="shared" si="10"/>
        <v>0</v>
      </c>
      <c r="L202" s="13">
        <f t="shared" si="11"/>
        <v>15534.235249652245</v>
      </c>
      <c r="M202" s="13">
        <f t="shared" si="12"/>
        <v>0</v>
      </c>
      <c r="N202" s="40">
        <f t="shared" si="15"/>
        <v>0</v>
      </c>
      <c r="P202" s="64"/>
      <c r="Q202" s="65"/>
      <c r="R202" s="78"/>
      <c r="S202" s="86"/>
      <c r="T202" s="64"/>
      <c r="U202" s="65"/>
      <c r="V202" s="26"/>
      <c r="W202" s="26"/>
    </row>
    <row r="203" spans="1:23" ht="12.75">
      <c r="A203" s="56" t="s">
        <v>39</v>
      </c>
      <c r="B203" s="6" t="s">
        <v>321</v>
      </c>
      <c r="C203" s="7" t="s">
        <v>322</v>
      </c>
      <c r="D203" s="6" t="s">
        <v>36</v>
      </c>
      <c r="E203" s="14" t="s">
        <v>320</v>
      </c>
      <c r="F203" s="14">
        <f t="shared" si="13"/>
        <v>207.48</v>
      </c>
      <c r="G203" s="14">
        <f t="shared" si="14"/>
        <v>0</v>
      </c>
      <c r="H203" s="57">
        <v>34.163502943800005</v>
      </c>
      <c r="I203" s="39">
        <f t="shared" si="8"/>
        <v>7088.243590779624</v>
      </c>
      <c r="J203" s="13">
        <f t="shared" si="9"/>
        <v>0</v>
      </c>
      <c r="K203" s="14">
        <f t="shared" si="10"/>
        <v>0</v>
      </c>
      <c r="L203" s="13">
        <f t="shared" si="11"/>
        <v>7088.243590779624</v>
      </c>
      <c r="M203" s="13">
        <f t="shared" si="12"/>
        <v>0</v>
      </c>
      <c r="N203" s="40">
        <f t="shared" si="15"/>
        <v>0</v>
      </c>
      <c r="P203" s="64"/>
      <c r="Q203" s="65"/>
      <c r="R203" s="78"/>
      <c r="S203" s="86"/>
      <c r="T203" s="64"/>
      <c r="U203" s="65"/>
      <c r="V203" s="26"/>
      <c r="W203" s="26"/>
    </row>
    <row r="204" spans="1:23" ht="12.75">
      <c r="A204" s="56" t="s">
        <v>53</v>
      </c>
      <c r="B204" s="6" t="s">
        <v>59</v>
      </c>
      <c r="C204" s="7" t="s">
        <v>238</v>
      </c>
      <c r="D204" s="6" t="s">
        <v>239</v>
      </c>
      <c r="E204" s="14" t="s">
        <v>323</v>
      </c>
      <c r="F204" s="14">
        <f t="shared" si="13"/>
        <v>500</v>
      </c>
      <c r="G204" s="14">
        <f t="shared" si="14"/>
        <v>0</v>
      </c>
      <c r="H204" s="57">
        <v>33.682326846</v>
      </c>
      <c r="I204" s="39">
        <f t="shared" si="8"/>
        <v>16841.163423</v>
      </c>
      <c r="J204" s="13">
        <f t="shared" si="9"/>
        <v>0</v>
      </c>
      <c r="K204" s="14">
        <f t="shared" si="10"/>
        <v>0</v>
      </c>
      <c r="L204" s="13">
        <f t="shared" si="11"/>
        <v>16841.163423</v>
      </c>
      <c r="M204" s="13">
        <f t="shared" si="12"/>
        <v>0</v>
      </c>
      <c r="N204" s="40">
        <f t="shared" si="15"/>
        <v>0</v>
      </c>
      <c r="P204" s="64"/>
      <c r="Q204" s="65"/>
      <c r="R204" s="78"/>
      <c r="S204" s="86"/>
      <c r="T204" s="64"/>
      <c r="U204" s="65"/>
      <c r="V204" s="26"/>
      <c r="W204" s="26"/>
    </row>
    <row r="205" spans="1:23" ht="12.75">
      <c r="A205" s="56"/>
      <c r="B205" s="6"/>
      <c r="C205" s="7"/>
      <c r="D205" s="6"/>
      <c r="E205" s="14"/>
      <c r="F205" s="14"/>
      <c r="G205" s="14"/>
      <c r="H205" s="57"/>
      <c r="I205" s="39"/>
      <c r="J205" s="13"/>
      <c r="K205" s="14"/>
      <c r="L205" s="13"/>
      <c r="M205" s="13"/>
      <c r="N205" s="40"/>
      <c r="P205" s="64"/>
      <c r="Q205" s="65"/>
      <c r="R205" s="78"/>
      <c r="S205" s="86"/>
      <c r="T205" s="64"/>
      <c r="U205" s="65"/>
      <c r="V205" s="26"/>
      <c r="W205" s="26"/>
    </row>
    <row r="206" spans="1:23" ht="12.75">
      <c r="A206" s="56"/>
      <c r="B206" s="18" t="s">
        <v>31</v>
      </c>
      <c r="C206" s="15" t="s">
        <v>107</v>
      </c>
      <c r="D206" s="6"/>
      <c r="E206" s="14"/>
      <c r="F206" s="14"/>
      <c r="G206" s="14"/>
      <c r="H206" s="57"/>
      <c r="I206" s="39"/>
      <c r="J206" s="13"/>
      <c r="K206" s="14"/>
      <c r="L206" s="13"/>
      <c r="M206" s="13"/>
      <c r="N206" s="40"/>
      <c r="P206" s="64"/>
      <c r="Q206" s="65"/>
      <c r="R206" s="78"/>
      <c r="S206" s="86"/>
      <c r="T206" s="64"/>
      <c r="U206" s="65"/>
      <c r="V206" s="26"/>
      <c r="W206" s="26"/>
    </row>
    <row r="207" spans="1:23" ht="12.75">
      <c r="A207" s="56" t="s">
        <v>33</v>
      </c>
      <c r="B207" s="6" t="s">
        <v>59</v>
      </c>
      <c r="C207" s="7" t="s">
        <v>324</v>
      </c>
      <c r="D207" s="6" t="s">
        <v>66</v>
      </c>
      <c r="E207" s="14" t="s">
        <v>67</v>
      </c>
      <c r="F207" s="14">
        <f t="shared" si="13"/>
        <v>1</v>
      </c>
      <c r="G207" s="14">
        <f t="shared" si="14"/>
        <v>0</v>
      </c>
      <c r="H207" s="57">
        <v>16841.163422999998</v>
      </c>
      <c r="I207" s="39">
        <f t="shared" si="8"/>
        <v>16841.163422999998</v>
      </c>
      <c r="J207" s="13">
        <f t="shared" si="9"/>
        <v>0</v>
      </c>
      <c r="K207" s="14">
        <f t="shared" si="10"/>
        <v>0</v>
      </c>
      <c r="L207" s="13">
        <f t="shared" si="11"/>
        <v>16841.163422999998</v>
      </c>
      <c r="M207" s="13">
        <f t="shared" si="12"/>
        <v>0</v>
      </c>
      <c r="N207" s="40">
        <f t="shared" si="15"/>
        <v>0</v>
      </c>
      <c r="P207" s="64"/>
      <c r="Q207" s="65"/>
      <c r="R207" s="78"/>
      <c r="S207" s="86"/>
      <c r="T207" s="64"/>
      <c r="U207" s="65"/>
      <c r="V207" s="26"/>
      <c r="W207" s="26"/>
    </row>
    <row r="208" spans="1:23" ht="12.75">
      <c r="A208" s="56"/>
      <c r="B208" s="6"/>
      <c r="C208" s="7"/>
      <c r="D208" s="6"/>
      <c r="E208" s="14"/>
      <c r="F208" s="14"/>
      <c r="G208" s="14"/>
      <c r="H208" s="57"/>
      <c r="I208" s="39"/>
      <c r="J208" s="13"/>
      <c r="K208" s="14"/>
      <c r="L208" s="13"/>
      <c r="M208" s="13"/>
      <c r="N208" s="40"/>
      <c r="P208" s="64"/>
      <c r="Q208" s="65"/>
      <c r="R208" s="78"/>
      <c r="S208" s="86"/>
      <c r="T208" s="64"/>
      <c r="U208" s="65"/>
      <c r="V208" s="26"/>
      <c r="W208" s="26"/>
    </row>
    <row r="209" spans="1:23" ht="12.75">
      <c r="A209" s="56"/>
      <c r="B209" s="6"/>
      <c r="C209" s="7"/>
      <c r="D209" s="6"/>
      <c r="E209" s="14"/>
      <c r="F209" s="14"/>
      <c r="G209" s="14"/>
      <c r="H209" s="57"/>
      <c r="I209" s="39"/>
      <c r="J209" s="13"/>
      <c r="K209" s="14"/>
      <c r="L209" s="13"/>
      <c r="M209" s="13"/>
      <c r="N209" s="40"/>
      <c r="P209" s="64"/>
      <c r="Q209" s="65"/>
      <c r="R209" s="78"/>
      <c r="S209" s="86"/>
      <c r="T209" s="64"/>
      <c r="U209" s="65"/>
      <c r="V209" s="26"/>
      <c r="W209" s="26"/>
    </row>
    <row r="210" spans="1:23" ht="12.75">
      <c r="A210" s="56"/>
      <c r="B210" s="6"/>
      <c r="C210" s="7"/>
      <c r="D210" s="6"/>
      <c r="E210" s="14"/>
      <c r="F210" s="14"/>
      <c r="G210" s="14"/>
      <c r="H210" s="57"/>
      <c r="I210" s="39"/>
      <c r="J210" s="13"/>
      <c r="K210" s="14"/>
      <c r="L210" s="13"/>
      <c r="M210" s="13"/>
      <c r="N210" s="40"/>
      <c r="P210" s="64"/>
      <c r="Q210" s="65"/>
      <c r="R210" s="78"/>
      <c r="S210" s="86"/>
      <c r="T210" s="64"/>
      <c r="U210" s="65"/>
      <c r="V210" s="26"/>
      <c r="W210" s="26"/>
    </row>
    <row r="211" spans="1:23" ht="12.75">
      <c r="A211" s="56"/>
      <c r="B211" s="90" t="s">
        <v>29</v>
      </c>
      <c r="C211" s="91" t="s">
        <v>325</v>
      </c>
      <c r="D211" s="6"/>
      <c r="E211" s="14"/>
      <c r="F211" s="14"/>
      <c r="G211" s="14"/>
      <c r="H211" s="57"/>
      <c r="I211" s="39"/>
      <c r="J211" s="13"/>
      <c r="K211" s="14"/>
      <c r="L211" s="13"/>
      <c r="M211" s="13"/>
      <c r="N211" s="40"/>
      <c r="P211" s="64"/>
      <c r="Q211" s="65"/>
      <c r="R211" s="78"/>
      <c r="S211" s="86"/>
      <c r="T211" s="64"/>
      <c r="U211" s="65"/>
      <c r="V211" s="26"/>
      <c r="W211" s="26"/>
    </row>
    <row r="212" spans="1:23" ht="12.75">
      <c r="A212" s="56"/>
      <c r="B212" s="18" t="s">
        <v>31</v>
      </c>
      <c r="C212" s="15" t="s">
        <v>32</v>
      </c>
      <c r="D212" s="6"/>
      <c r="E212" s="14"/>
      <c r="F212" s="14"/>
      <c r="G212" s="14"/>
      <c r="H212" s="57"/>
      <c r="I212" s="39"/>
      <c r="J212" s="13"/>
      <c r="K212" s="14"/>
      <c r="L212" s="13"/>
      <c r="M212" s="13"/>
      <c r="N212" s="40"/>
      <c r="P212" s="64"/>
      <c r="Q212" s="65"/>
      <c r="R212" s="78"/>
      <c r="S212" s="86"/>
      <c r="T212" s="64"/>
      <c r="U212" s="65"/>
      <c r="V212" s="26"/>
      <c r="W212" s="26"/>
    </row>
    <row r="213" spans="1:23" ht="12.75">
      <c r="A213" s="56" t="s">
        <v>33</v>
      </c>
      <c r="B213" s="6" t="s">
        <v>326</v>
      </c>
      <c r="C213" s="7" t="s">
        <v>327</v>
      </c>
      <c r="D213" s="6" t="s">
        <v>239</v>
      </c>
      <c r="E213" s="14" t="s">
        <v>328</v>
      </c>
      <c r="F213" s="14">
        <f t="shared" si="13"/>
        <v>0.185</v>
      </c>
      <c r="G213" s="14">
        <f t="shared" si="14"/>
        <v>0</v>
      </c>
      <c r="H213" s="57">
        <v>1443.5282934000002</v>
      </c>
      <c r="I213" s="39">
        <f t="shared" si="8"/>
        <v>267.05273427900005</v>
      </c>
      <c r="J213" s="13">
        <f t="shared" si="9"/>
        <v>0</v>
      </c>
      <c r="K213" s="14">
        <f t="shared" si="10"/>
        <v>0</v>
      </c>
      <c r="L213" s="13">
        <f t="shared" si="11"/>
        <v>267.05273427900005</v>
      </c>
      <c r="M213" s="13">
        <f t="shared" si="12"/>
        <v>0</v>
      </c>
      <c r="N213" s="40">
        <f t="shared" si="15"/>
        <v>0</v>
      </c>
      <c r="P213" s="64"/>
      <c r="Q213" s="65"/>
      <c r="R213" s="78"/>
      <c r="S213" s="86"/>
      <c r="T213" s="64"/>
      <c r="U213" s="65"/>
      <c r="V213" s="26"/>
      <c r="W213" s="26"/>
    </row>
    <row r="214" spans="1:23" ht="12.75">
      <c r="A214" s="56" t="s">
        <v>39</v>
      </c>
      <c r="B214" s="6" t="s">
        <v>329</v>
      </c>
      <c r="C214" s="7" t="s">
        <v>330</v>
      </c>
      <c r="D214" s="6" t="s">
        <v>85</v>
      </c>
      <c r="E214" s="14" t="s">
        <v>331</v>
      </c>
      <c r="F214" s="14">
        <f t="shared" si="13"/>
        <v>3.5</v>
      </c>
      <c r="G214" s="14">
        <f t="shared" si="14"/>
        <v>0</v>
      </c>
      <c r="H214" s="57">
        <v>40.4187922152</v>
      </c>
      <c r="I214" s="39">
        <f t="shared" si="8"/>
        <v>141.46577275319999</v>
      </c>
      <c r="J214" s="13">
        <f t="shared" si="9"/>
        <v>0</v>
      </c>
      <c r="K214" s="14">
        <f t="shared" si="10"/>
        <v>0</v>
      </c>
      <c r="L214" s="13">
        <f t="shared" si="11"/>
        <v>141.46577275319999</v>
      </c>
      <c r="M214" s="13">
        <f t="shared" si="12"/>
        <v>0</v>
      </c>
      <c r="N214" s="40">
        <f t="shared" si="15"/>
        <v>0</v>
      </c>
      <c r="P214" s="64"/>
      <c r="Q214" s="65"/>
      <c r="R214" s="78"/>
      <c r="S214" s="86"/>
      <c r="T214" s="64"/>
      <c r="U214" s="65"/>
      <c r="V214" s="26"/>
      <c r="W214" s="26"/>
    </row>
    <row r="215" spans="1:23" ht="12.75">
      <c r="A215" s="56"/>
      <c r="B215" s="6"/>
      <c r="C215" s="7" t="s">
        <v>332</v>
      </c>
      <c r="D215" s="6"/>
      <c r="E215" s="14"/>
      <c r="F215" s="14"/>
      <c r="G215" s="14"/>
      <c r="H215" s="57"/>
      <c r="I215" s="39"/>
      <c r="J215" s="13"/>
      <c r="K215" s="14"/>
      <c r="L215" s="13"/>
      <c r="M215" s="13"/>
      <c r="N215" s="40"/>
      <c r="P215" s="64"/>
      <c r="Q215" s="65"/>
      <c r="R215" s="78"/>
      <c r="S215" s="86"/>
      <c r="T215" s="64"/>
      <c r="U215" s="65"/>
      <c r="V215" s="26"/>
      <c r="W215" s="26"/>
    </row>
    <row r="216" spans="1:23" ht="12.75">
      <c r="A216" s="56" t="s">
        <v>53</v>
      </c>
      <c r="B216" s="6" t="s">
        <v>333</v>
      </c>
      <c r="C216" s="7" t="s">
        <v>334</v>
      </c>
      <c r="D216" s="6" t="s">
        <v>85</v>
      </c>
      <c r="E216" s="14" t="s">
        <v>331</v>
      </c>
      <c r="F216" s="14">
        <f t="shared" si="13"/>
        <v>3.5</v>
      </c>
      <c r="G216" s="14">
        <f t="shared" si="14"/>
        <v>0</v>
      </c>
      <c r="H216" s="57">
        <v>273.30802355040004</v>
      </c>
      <c r="I216" s="39">
        <f t="shared" si="8"/>
        <v>956.5780824264001</v>
      </c>
      <c r="J216" s="13">
        <f t="shared" si="9"/>
        <v>0</v>
      </c>
      <c r="K216" s="14">
        <f t="shared" si="10"/>
        <v>0</v>
      </c>
      <c r="L216" s="13">
        <f t="shared" si="11"/>
        <v>956.5780824264001</v>
      </c>
      <c r="M216" s="13">
        <f t="shared" si="12"/>
        <v>0</v>
      </c>
      <c r="N216" s="40">
        <f t="shared" si="15"/>
        <v>0</v>
      </c>
      <c r="P216" s="64"/>
      <c r="Q216" s="65"/>
      <c r="R216" s="78"/>
      <c r="S216" s="86"/>
      <c r="T216" s="64"/>
      <c r="U216" s="65"/>
      <c r="V216" s="26"/>
      <c r="W216" s="26"/>
    </row>
    <row r="217" spans="1:23" ht="12.75">
      <c r="A217" s="56" t="s">
        <v>58</v>
      </c>
      <c r="B217" s="6" t="s">
        <v>335</v>
      </c>
      <c r="C217" s="7" t="s">
        <v>336</v>
      </c>
      <c r="D217" s="6" t="s">
        <v>85</v>
      </c>
      <c r="E217" s="14" t="s">
        <v>337</v>
      </c>
      <c r="F217" s="14">
        <f t="shared" si="13"/>
        <v>5</v>
      </c>
      <c r="G217" s="14">
        <f t="shared" si="14"/>
        <v>0</v>
      </c>
      <c r="H217" s="57">
        <v>74.10111906120001</v>
      </c>
      <c r="I217" s="39">
        <f t="shared" si="8"/>
        <v>370.50559530600003</v>
      </c>
      <c r="J217" s="13">
        <f t="shared" si="9"/>
        <v>0</v>
      </c>
      <c r="K217" s="14">
        <f t="shared" si="10"/>
        <v>0</v>
      </c>
      <c r="L217" s="13">
        <f t="shared" si="11"/>
        <v>370.50559530600003</v>
      </c>
      <c r="M217" s="13">
        <f t="shared" si="12"/>
        <v>0</v>
      </c>
      <c r="N217" s="40">
        <f t="shared" si="15"/>
        <v>0</v>
      </c>
      <c r="P217" s="64"/>
      <c r="Q217" s="65"/>
      <c r="R217" s="78"/>
      <c r="S217" s="86"/>
      <c r="T217" s="64"/>
      <c r="U217" s="65"/>
      <c r="V217" s="26"/>
      <c r="W217" s="26"/>
    </row>
    <row r="218" spans="1:23" ht="12.75">
      <c r="A218" s="56" t="s">
        <v>62</v>
      </c>
      <c r="B218" s="6" t="s">
        <v>338</v>
      </c>
      <c r="C218" s="7" t="s">
        <v>339</v>
      </c>
      <c r="D218" s="6" t="s">
        <v>47</v>
      </c>
      <c r="E218" s="14" t="s">
        <v>340</v>
      </c>
      <c r="F218" s="14">
        <f t="shared" si="13"/>
        <v>20</v>
      </c>
      <c r="G218" s="14">
        <f t="shared" si="14"/>
        <v>0</v>
      </c>
      <c r="H218" s="57">
        <v>88.53640199520001</v>
      </c>
      <c r="I218" s="39">
        <f t="shared" si="8"/>
        <v>1770.728039904</v>
      </c>
      <c r="J218" s="13">
        <f t="shared" si="9"/>
        <v>0</v>
      </c>
      <c r="K218" s="14">
        <f t="shared" si="10"/>
        <v>0</v>
      </c>
      <c r="L218" s="13">
        <f t="shared" si="11"/>
        <v>1770.728039904</v>
      </c>
      <c r="M218" s="13">
        <f t="shared" si="12"/>
        <v>0</v>
      </c>
      <c r="N218" s="40">
        <f t="shared" si="15"/>
        <v>0</v>
      </c>
      <c r="P218" s="64"/>
      <c r="Q218" s="65"/>
      <c r="R218" s="78"/>
      <c r="S218" s="86"/>
      <c r="T218" s="64"/>
      <c r="U218" s="65"/>
      <c r="V218" s="26"/>
      <c r="W218" s="26"/>
    </row>
    <row r="219" spans="1:23" ht="12.75">
      <c r="A219" s="56" t="s">
        <v>64</v>
      </c>
      <c r="B219" s="6" t="s">
        <v>341</v>
      </c>
      <c r="C219" s="7" t="s">
        <v>342</v>
      </c>
      <c r="D219" s="6" t="s">
        <v>36</v>
      </c>
      <c r="E219" s="14" t="s">
        <v>225</v>
      </c>
      <c r="F219" s="14">
        <f t="shared" si="13"/>
        <v>3</v>
      </c>
      <c r="G219" s="14">
        <f t="shared" si="14"/>
        <v>0</v>
      </c>
      <c r="H219" s="57">
        <v>855.5311018884</v>
      </c>
      <c r="I219" s="39">
        <f t="shared" si="8"/>
        <v>2566.5933056652</v>
      </c>
      <c r="J219" s="13">
        <f t="shared" si="9"/>
        <v>0</v>
      </c>
      <c r="K219" s="14">
        <f t="shared" si="10"/>
        <v>0</v>
      </c>
      <c r="L219" s="13">
        <f t="shared" si="11"/>
        <v>2566.5933056652</v>
      </c>
      <c r="M219" s="13">
        <f t="shared" si="12"/>
        <v>0</v>
      </c>
      <c r="N219" s="40">
        <f t="shared" si="15"/>
        <v>0</v>
      </c>
      <c r="P219" s="64"/>
      <c r="Q219" s="65"/>
      <c r="R219" s="78"/>
      <c r="S219" s="86"/>
      <c r="T219" s="64"/>
      <c r="U219" s="65"/>
      <c r="V219" s="26"/>
      <c r="W219" s="26"/>
    </row>
    <row r="220" spans="1:23" ht="12.75">
      <c r="A220" s="56" t="s">
        <v>69</v>
      </c>
      <c r="B220" s="6" t="s">
        <v>343</v>
      </c>
      <c r="C220" s="7" t="s">
        <v>344</v>
      </c>
      <c r="D220" s="6" t="s">
        <v>36</v>
      </c>
      <c r="E220" s="14" t="s">
        <v>331</v>
      </c>
      <c r="F220" s="14">
        <f t="shared" si="13"/>
        <v>3.5</v>
      </c>
      <c r="G220" s="14">
        <f t="shared" si="14"/>
        <v>0</v>
      </c>
      <c r="H220" s="57">
        <v>2526.17451345</v>
      </c>
      <c r="I220" s="39">
        <f t="shared" si="8"/>
        <v>8841.610797075</v>
      </c>
      <c r="J220" s="13">
        <f t="shared" si="9"/>
        <v>0</v>
      </c>
      <c r="K220" s="14">
        <f t="shared" si="10"/>
        <v>0</v>
      </c>
      <c r="L220" s="13">
        <f t="shared" si="11"/>
        <v>8841.610797075</v>
      </c>
      <c r="M220" s="13">
        <f t="shared" si="12"/>
        <v>0</v>
      </c>
      <c r="N220" s="40">
        <f t="shared" si="15"/>
        <v>0</v>
      </c>
      <c r="P220" s="64"/>
      <c r="Q220" s="65"/>
      <c r="R220" s="78"/>
      <c r="S220" s="86"/>
      <c r="T220" s="64"/>
      <c r="U220" s="65"/>
      <c r="V220" s="26"/>
      <c r="W220" s="26"/>
    </row>
    <row r="221" spans="1:23" ht="12.75">
      <c r="A221" s="56" t="s">
        <v>72</v>
      </c>
      <c r="B221" s="6" t="s">
        <v>345</v>
      </c>
      <c r="C221" s="7" t="s">
        <v>346</v>
      </c>
      <c r="D221" s="6" t="s">
        <v>210</v>
      </c>
      <c r="E221" s="14" t="s">
        <v>225</v>
      </c>
      <c r="F221" s="14">
        <f t="shared" si="13"/>
        <v>3</v>
      </c>
      <c r="G221" s="14">
        <f t="shared" si="14"/>
        <v>0</v>
      </c>
      <c r="H221" s="57">
        <v>1818.8456496840001</v>
      </c>
      <c r="I221" s="39">
        <f t="shared" si="8"/>
        <v>5456.536949052001</v>
      </c>
      <c r="J221" s="13">
        <f t="shared" si="9"/>
        <v>0</v>
      </c>
      <c r="K221" s="14">
        <f t="shared" si="10"/>
        <v>0</v>
      </c>
      <c r="L221" s="13">
        <f t="shared" si="11"/>
        <v>5456.536949052001</v>
      </c>
      <c r="M221" s="13">
        <f t="shared" si="12"/>
        <v>0</v>
      </c>
      <c r="N221" s="40">
        <f t="shared" si="15"/>
        <v>0</v>
      </c>
      <c r="P221" s="64"/>
      <c r="Q221" s="65"/>
      <c r="R221" s="78"/>
      <c r="S221" s="86"/>
      <c r="T221" s="64"/>
      <c r="U221" s="65"/>
      <c r="V221" s="26"/>
      <c r="W221" s="26"/>
    </row>
    <row r="222" spans="1:23" ht="12.75">
      <c r="A222" s="56" t="s">
        <v>75</v>
      </c>
      <c r="B222" s="6" t="s">
        <v>347</v>
      </c>
      <c r="C222" s="7" t="s">
        <v>348</v>
      </c>
      <c r="D222" s="6" t="s">
        <v>210</v>
      </c>
      <c r="E222" s="14" t="s">
        <v>225</v>
      </c>
      <c r="F222" s="14">
        <f t="shared" si="13"/>
        <v>3</v>
      </c>
      <c r="G222" s="14">
        <f t="shared" si="14"/>
        <v>0</v>
      </c>
      <c r="H222" s="57">
        <v>137.61636397080002</v>
      </c>
      <c r="I222" s="39">
        <f t="shared" si="8"/>
        <v>412.84909191240007</v>
      </c>
      <c r="J222" s="13">
        <f t="shared" si="9"/>
        <v>0</v>
      </c>
      <c r="K222" s="14">
        <f t="shared" si="10"/>
        <v>0</v>
      </c>
      <c r="L222" s="13">
        <f t="shared" si="11"/>
        <v>412.84909191240007</v>
      </c>
      <c r="M222" s="13">
        <f t="shared" si="12"/>
        <v>0</v>
      </c>
      <c r="N222" s="40">
        <f t="shared" si="15"/>
        <v>0</v>
      </c>
      <c r="P222" s="64"/>
      <c r="Q222" s="65"/>
      <c r="R222" s="78"/>
      <c r="S222" s="86"/>
      <c r="T222" s="64"/>
      <c r="U222" s="65"/>
      <c r="V222" s="26"/>
      <c r="W222" s="26"/>
    </row>
    <row r="223" spans="1:23" ht="12.75">
      <c r="A223" s="56" t="s">
        <v>78</v>
      </c>
      <c r="B223" s="6" t="s">
        <v>349</v>
      </c>
      <c r="C223" s="7" t="s">
        <v>350</v>
      </c>
      <c r="D223" s="6" t="s">
        <v>36</v>
      </c>
      <c r="E223" s="14" t="s">
        <v>331</v>
      </c>
      <c r="F223" s="14">
        <f t="shared" si="13"/>
        <v>3.5</v>
      </c>
      <c r="G223" s="14">
        <f t="shared" si="14"/>
        <v>0</v>
      </c>
      <c r="H223" s="57">
        <v>225.19041377040003</v>
      </c>
      <c r="I223" s="39">
        <f t="shared" si="8"/>
        <v>788.1664481964001</v>
      </c>
      <c r="J223" s="13">
        <f t="shared" si="9"/>
        <v>0</v>
      </c>
      <c r="K223" s="14">
        <f t="shared" si="10"/>
        <v>0</v>
      </c>
      <c r="L223" s="13">
        <f t="shared" si="11"/>
        <v>788.1664481964001</v>
      </c>
      <c r="M223" s="13">
        <f t="shared" si="12"/>
        <v>0</v>
      </c>
      <c r="N223" s="40">
        <f t="shared" si="15"/>
        <v>0</v>
      </c>
      <c r="P223" s="64"/>
      <c r="Q223" s="65"/>
      <c r="R223" s="78"/>
      <c r="S223" s="86"/>
      <c r="T223" s="64"/>
      <c r="U223" s="65"/>
      <c r="V223" s="26"/>
      <c r="W223" s="26"/>
    </row>
    <row r="224" spans="1:23" ht="12.75">
      <c r="A224" s="56" t="s">
        <v>80</v>
      </c>
      <c r="B224" s="6" t="s">
        <v>351</v>
      </c>
      <c r="C224" s="7" t="s">
        <v>352</v>
      </c>
      <c r="D224" s="6" t="s">
        <v>36</v>
      </c>
      <c r="E224" s="14" t="s">
        <v>331</v>
      </c>
      <c r="F224" s="14">
        <f t="shared" si="13"/>
        <v>3.5</v>
      </c>
      <c r="G224" s="14">
        <f t="shared" si="14"/>
        <v>0</v>
      </c>
      <c r="H224" s="57">
        <v>354.14560798080004</v>
      </c>
      <c r="I224" s="39">
        <f t="shared" si="8"/>
        <v>1239.5096279328002</v>
      </c>
      <c r="J224" s="13">
        <f t="shared" si="9"/>
        <v>0</v>
      </c>
      <c r="K224" s="14">
        <f t="shared" si="10"/>
        <v>0</v>
      </c>
      <c r="L224" s="13">
        <f t="shared" si="11"/>
        <v>1239.5096279328002</v>
      </c>
      <c r="M224" s="13">
        <f t="shared" si="12"/>
        <v>0</v>
      </c>
      <c r="N224" s="40">
        <f t="shared" si="15"/>
        <v>0</v>
      </c>
      <c r="P224" s="64"/>
      <c r="Q224" s="65"/>
      <c r="R224" s="78"/>
      <c r="S224" s="86"/>
      <c r="T224" s="64"/>
      <c r="U224" s="65"/>
      <c r="V224" s="26"/>
      <c r="W224" s="26"/>
    </row>
    <row r="225" spans="1:23" ht="12.75">
      <c r="A225" s="56" t="s">
        <v>227</v>
      </c>
      <c r="B225" s="6" t="s">
        <v>353</v>
      </c>
      <c r="C225" s="7" t="s">
        <v>354</v>
      </c>
      <c r="D225" s="6" t="s">
        <v>47</v>
      </c>
      <c r="E225" s="14" t="s">
        <v>355</v>
      </c>
      <c r="F225" s="14">
        <f t="shared" si="13"/>
        <v>170</v>
      </c>
      <c r="G225" s="14">
        <f t="shared" si="14"/>
        <v>0</v>
      </c>
      <c r="H225" s="57">
        <v>127.0304898192</v>
      </c>
      <c r="I225" s="39">
        <f t="shared" si="8"/>
        <v>21595.183269264</v>
      </c>
      <c r="J225" s="13">
        <f t="shared" si="9"/>
        <v>0</v>
      </c>
      <c r="K225" s="14">
        <f t="shared" si="10"/>
        <v>0</v>
      </c>
      <c r="L225" s="13">
        <f t="shared" si="11"/>
        <v>21595.183269264</v>
      </c>
      <c r="M225" s="13">
        <f t="shared" si="12"/>
        <v>0</v>
      </c>
      <c r="N225" s="40">
        <f t="shared" si="15"/>
        <v>0</v>
      </c>
      <c r="P225" s="64"/>
      <c r="Q225" s="65"/>
      <c r="R225" s="78"/>
      <c r="S225" s="86"/>
      <c r="T225" s="64"/>
      <c r="U225" s="65"/>
      <c r="V225" s="26"/>
      <c r="W225" s="26"/>
    </row>
    <row r="226" spans="1:23" ht="12.75">
      <c r="A226" s="56" t="s">
        <v>229</v>
      </c>
      <c r="B226" s="6" t="s">
        <v>356</v>
      </c>
      <c r="C226" s="7" t="s">
        <v>357</v>
      </c>
      <c r="D226" s="6" t="s">
        <v>47</v>
      </c>
      <c r="E226" s="14" t="s">
        <v>358</v>
      </c>
      <c r="F226" s="14">
        <f t="shared" si="13"/>
        <v>15</v>
      </c>
      <c r="G226" s="14">
        <f t="shared" si="14"/>
        <v>0</v>
      </c>
      <c r="H226" s="57">
        <v>203.0563132716</v>
      </c>
      <c r="I226" s="39">
        <f t="shared" si="8"/>
        <v>3045.844699074</v>
      </c>
      <c r="J226" s="13">
        <f t="shared" si="9"/>
        <v>0</v>
      </c>
      <c r="K226" s="14">
        <f t="shared" si="10"/>
        <v>0</v>
      </c>
      <c r="L226" s="13">
        <f t="shared" si="11"/>
        <v>3045.844699074</v>
      </c>
      <c r="M226" s="13">
        <f t="shared" si="12"/>
        <v>0</v>
      </c>
      <c r="N226" s="40">
        <f t="shared" si="15"/>
        <v>0</v>
      </c>
      <c r="P226" s="64"/>
      <c r="Q226" s="65"/>
      <c r="R226" s="78"/>
      <c r="S226" s="86"/>
      <c r="T226" s="64"/>
      <c r="U226" s="65"/>
      <c r="V226" s="26"/>
      <c r="W226" s="26"/>
    </row>
    <row r="227" spans="1:23" ht="12.75">
      <c r="A227" s="56" t="s">
        <v>231</v>
      </c>
      <c r="B227" s="6" t="s">
        <v>359</v>
      </c>
      <c r="C227" s="7" t="s">
        <v>360</v>
      </c>
      <c r="D227" s="6" t="s">
        <v>36</v>
      </c>
      <c r="E227" s="14" t="s">
        <v>361</v>
      </c>
      <c r="F227" s="14">
        <f t="shared" si="13"/>
        <v>35.75</v>
      </c>
      <c r="G227" s="14">
        <f t="shared" si="14"/>
        <v>0</v>
      </c>
      <c r="H227" s="57">
        <v>62.552892714</v>
      </c>
      <c r="I227" s="39">
        <f t="shared" si="8"/>
        <v>2236.2659145255</v>
      </c>
      <c r="J227" s="13">
        <f t="shared" si="9"/>
        <v>0</v>
      </c>
      <c r="K227" s="14">
        <f t="shared" si="10"/>
        <v>0</v>
      </c>
      <c r="L227" s="13">
        <f t="shared" si="11"/>
        <v>2236.2659145255</v>
      </c>
      <c r="M227" s="13">
        <f t="shared" si="12"/>
        <v>0</v>
      </c>
      <c r="N227" s="40">
        <f t="shared" si="15"/>
        <v>0</v>
      </c>
      <c r="P227" s="64"/>
      <c r="Q227" s="65"/>
      <c r="R227" s="78"/>
      <c r="S227" s="86"/>
      <c r="T227" s="64"/>
      <c r="U227" s="65"/>
      <c r="V227" s="26"/>
      <c r="W227" s="26"/>
    </row>
    <row r="228" spans="1:23" ht="12.75">
      <c r="A228" s="56" t="s">
        <v>233</v>
      </c>
      <c r="B228" s="6" t="s">
        <v>362</v>
      </c>
      <c r="C228" s="7" t="s">
        <v>363</v>
      </c>
      <c r="D228" s="6" t="s">
        <v>47</v>
      </c>
      <c r="E228" s="14" t="s">
        <v>364</v>
      </c>
      <c r="F228" s="14">
        <f t="shared" si="13"/>
        <v>200</v>
      </c>
      <c r="G228" s="14">
        <f t="shared" si="14"/>
        <v>0</v>
      </c>
      <c r="H228" s="57">
        <v>5.7741131736</v>
      </c>
      <c r="I228" s="39">
        <f t="shared" si="8"/>
        <v>1154.82263472</v>
      </c>
      <c r="J228" s="13">
        <f t="shared" si="9"/>
        <v>0</v>
      </c>
      <c r="K228" s="14">
        <f t="shared" si="10"/>
        <v>0</v>
      </c>
      <c r="L228" s="13">
        <f t="shared" si="11"/>
        <v>1154.82263472</v>
      </c>
      <c r="M228" s="13">
        <f t="shared" si="12"/>
        <v>0</v>
      </c>
      <c r="N228" s="40">
        <f t="shared" si="15"/>
        <v>0</v>
      </c>
      <c r="P228" s="64"/>
      <c r="Q228" s="65"/>
      <c r="R228" s="78"/>
      <c r="S228" s="86"/>
      <c r="T228" s="64"/>
      <c r="U228" s="65"/>
      <c r="V228" s="26"/>
      <c r="W228" s="26"/>
    </row>
    <row r="229" spans="1:23" ht="12.75">
      <c r="A229" s="56" t="s">
        <v>235</v>
      </c>
      <c r="B229" s="6" t="s">
        <v>365</v>
      </c>
      <c r="C229" s="7" t="s">
        <v>366</v>
      </c>
      <c r="D229" s="6" t="s">
        <v>47</v>
      </c>
      <c r="E229" s="14" t="s">
        <v>225</v>
      </c>
      <c r="F229" s="14">
        <f t="shared" si="13"/>
        <v>3</v>
      </c>
      <c r="G229" s="14">
        <f t="shared" si="14"/>
        <v>0</v>
      </c>
      <c r="H229" s="57">
        <v>37.5317356284</v>
      </c>
      <c r="I229" s="39">
        <f t="shared" si="8"/>
        <v>112.5952068852</v>
      </c>
      <c r="J229" s="13">
        <f t="shared" si="9"/>
        <v>0</v>
      </c>
      <c r="K229" s="14">
        <f t="shared" si="10"/>
        <v>0</v>
      </c>
      <c r="L229" s="13">
        <f t="shared" si="11"/>
        <v>112.5952068852</v>
      </c>
      <c r="M229" s="13">
        <f t="shared" si="12"/>
        <v>0</v>
      </c>
      <c r="N229" s="40">
        <f t="shared" si="15"/>
        <v>0</v>
      </c>
      <c r="P229" s="64"/>
      <c r="Q229" s="65"/>
      <c r="R229" s="78"/>
      <c r="S229" s="86"/>
      <c r="T229" s="64"/>
      <c r="U229" s="65"/>
      <c r="V229" s="26"/>
      <c r="W229" s="26"/>
    </row>
    <row r="230" spans="1:23" ht="12.75">
      <c r="A230" s="56" t="s">
        <v>300</v>
      </c>
      <c r="B230" s="6" t="s">
        <v>367</v>
      </c>
      <c r="C230" s="7" t="s">
        <v>368</v>
      </c>
      <c r="D230" s="6" t="s">
        <v>47</v>
      </c>
      <c r="E230" s="14" t="s">
        <v>355</v>
      </c>
      <c r="F230" s="14">
        <f t="shared" si="13"/>
        <v>170</v>
      </c>
      <c r="G230" s="14">
        <f t="shared" si="14"/>
        <v>0</v>
      </c>
      <c r="H230" s="57">
        <v>19.247043912000002</v>
      </c>
      <c r="I230" s="39">
        <f t="shared" si="8"/>
        <v>3271.9974650400004</v>
      </c>
      <c r="J230" s="13">
        <f t="shared" si="9"/>
        <v>0</v>
      </c>
      <c r="K230" s="14">
        <f t="shared" si="10"/>
        <v>0</v>
      </c>
      <c r="L230" s="13">
        <f t="shared" si="11"/>
        <v>3271.9974650400004</v>
      </c>
      <c r="M230" s="13">
        <f t="shared" si="12"/>
        <v>0</v>
      </c>
      <c r="N230" s="40">
        <f t="shared" si="15"/>
        <v>0</v>
      </c>
      <c r="P230" s="64"/>
      <c r="Q230" s="65"/>
      <c r="R230" s="78"/>
      <c r="S230" s="86"/>
      <c r="T230" s="64"/>
      <c r="U230" s="65"/>
      <c r="V230" s="26"/>
      <c r="W230" s="26"/>
    </row>
    <row r="231" spans="1:23" ht="12.75">
      <c r="A231" s="56" t="s">
        <v>304</v>
      </c>
      <c r="B231" s="6" t="s">
        <v>369</v>
      </c>
      <c r="C231" s="7" t="s">
        <v>370</v>
      </c>
      <c r="D231" s="6" t="s">
        <v>47</v>
      </c>
      <c r="E231" s="14" t="s">
        <v>358</v>
      </c>
      <c r="F231" s="14">
        <f t="shared" si="13"/>
        <v>15</v>
      </c>
      <c r="G231" s="14">
        <f t="shared" si="14"/>
        <v>0</v>
      </c>
      <c r="H231" s="57">
        <v>31.7576224548</v>
      </c>
      <c r="I231" s="39">
        <f t="shared" si="8"/>
        <v>476.364336822</v>
      </c>
      <c r="J231" s="13">
        <f t="shared" si="9"/>
        <v>0</v>
      </c>
      <c r="K231" s="14">
        <f t="shared" si="10"/>
        <v>0</v>
      </c>
      <c r="L231" s="13">
        <f t="shared" si="11"/>
        <v>476.364336822</v>
      </c>
      <c r="M231" s="13">
        <f t="shared" si="12"/>
        <v>0</v>
      </c>
      <c r="N231" s="40">
        <f t="shared" si="15"/>
        <v>0</v>
      </c>
      <c r="P231" s="64"/>
      <c r="Q231" s="65"/>
      <c r="R231" s="78"/>
      <c r="S231" s="86"/>
      <c r="T231" s="64"/>
      <c r="U231" s="65"/>
      <c r="V231" s="26"/>
      <c r="W231" s="26"/>
    </row>
    <row r="232" spans="1:23" ht="12.75">
      <c r="A232" s="56" t="s">
        <v>308</v>
      </c>
      <c r="B232" s="6" t="s">
        <v>371</v>
      </c>
      <c r="C232" s="7" t="s">
        <v>372</v>
      </c>
      <c r="D232" s="6" t="s">
        <v>85</v>
      </c>
      <c r="E232" s="14" t="s">
        <v>373</v>
      </c>
      <c r="F232" s="14">
        <f t="shared" si="13"/>
        <v>67</v>
      </c>
      <c r="G232" s="14">
        <f t="shared" si="14"/>
        <v>0</v>
      </c>
      <c r="H232" s="57">
        <v>39.4564400196</v>
      </c>
      <c r="I232" s="39">
        <f t="shared" si="8"/>
        <v>2643.5814813132</v>
      </c>
      <c r="J232" s="13">
        <f t="shared" si="9"/>
        <v>0</v>
      </c>
      <c r="K232" s="14">
        <f t="shared" si="10"/>
        <v>0</v>
      </c>
      <c r="L232" s="13">
        <f t="shared" si="11"/>
        <v>2643.5814813132</v>
      </c>
      <c r="M232" s="13">
        <f t="shared" si="12"/>
        <v>0</v>
      </c>
      <c r="N232" s="40">
        <f t="shared" si="15"/>
        <v>0</v>
      </c>
      <c r="P232" s="64"/>
      <c r="Q232" s="65"/>
      <c r="R232" s="78"/>
      <c r="S232" s="86"/>
      <c r="T232" s="64"/>
      <c r="U232" s="65"/>
      <c r="V232" s="26"/>
      <c r="W232" s="26"/>
    </row>
    <row r="233" spans="1:23" ht="12.75">
      <c r="A233" s="56" t="s">
        <v>310</v>
      </c>
      <c r="B233" s="6" t="s">
        <v>374</v>
      </c>
      <c r="C233" s="7" t="s">
        <v>375</v>
      </c>
      <c r="D233" s="6" t="s">
        <v>85</v>
      </c>
      <c r="E233" s="14" t="s">
        <v>337</v>
      </c>
      <c r="F233" s="14">
        <f t="shared" si="13"/>
        <v>5</v>
      </c>
      <c r="G233" s="14">
        <f t="shared" si="14"/>
        <v>0</v>
      </c>
      <c r="H233" s="57">
        <v>78.9128800392</v>
      </c>
      <c r="I233" s="39">
        <f t="shared" si="8"/>
        <v>394.564400196</v>
      </c>
      <c r="J233" s="13">
        <f t="shared" si="9"/>
        <v>0</v>
      </c>
      <c r="K233" s="14">
        <f t="shared" si="10"/>
        <v>0</v>
      </c>
      <c r="L233" s="13">
        <f t="shared" si="11"/>
        <v>394.564400196</v>
      </c>
      <c r="M233" s="13">
        <f t="shared" si="12"/>
        <v>0</v>
      </c>
      <c r="N233" s="40">
        <f t="shared" si="15"/>
        <v>0</v>
      </c>
      <c r="P233" s="64"/>
      <c r="Q233" s="65"/>
      <c r="R233" s="78"/>
      <c r="S233" s="86"/>
      <c r="T233" s="64"/>
      <c r="U233" s="65"/>
      <c r="V233" s="26"/>
      <c r="W233" s="26"/>
    </row>
    <row r="234" spans="1:23" ht="12.75">
      <c r="A234" s="56" t="s">
        <v>312</v>
      </c>
      <c r="B234" s="6" t="s">
        <v>376</v>
      </c>
      <c r="C234" s="7" t="s">
        <v>377</v>
      </c>
      <c r="D234" s="6" t="s">
        <v>85</v>
      </c>
      <c r="E234" s="14" t="s">
        <v>337</v>
      </c>
      <c r="F234" s="14">
        <f t="shared" si="13"/>
        <v>5</v>
      </c>
      <c r="G234" s="14">
        <f t="shared" si="14"/>
        <v>0</v>
      </c>
      <c r="H234" s="57">
        <v>732.3500208516001</v>
      </c>
      <c r="I234" s="39">
        <f t="shared" si="8"/>
        <v>3661.7501042580006</v>
      </c>
      <c r="J234" s="13">
        <f t="shared" si="9"/>
        <v>0</v>
      </c>
      <c r="K234" s="14">
        <f t="shared" si="10"/>
        <v>0</v>
      </c>
      <c r="L234" s="13">
        <f t="shared" si="11"/>
        <v>3661.7501042580006</v>
      </c>
      <c r="M234" s="13">
        <f t="shared" si="12"/>
        <v>0</v>
      </c>
      <c r="N234" s="40">
        <f t="shared" si="15"/>
        <v>0</v>
      </c>
      <c r="P234" s="64"/>
      <c r="Q234" s="65"/>
      <c r="R234" s="78"/>
      <c r="S234" s="86"/>
      <c r="T234" s="64"/>
      <c r="U234" s="65"/>
      <c r="V234" s="26"/>
      <c r="W234" s="26"/>
    </row>
    <row r="235" spans="1:23" ht="12.75">
      <c r="A235" s="56" t="s">
        <v>378</v>
      </c>
      <c r="B235" s="6" t="s">
        <v>379</v>
      </c>
      <c r="C235" s="7" t="s">
        <v>380</v>
      </c>
      <c r="D235" s="6" t="s">
        <v>66</v>
      </c>
      <c r="E235" s="14" t="s">
        <v>67</v>
      </c>
      <c r="F235" s="14">
        <f t="shared" si="13"/>
        <v>1</v>
      </c>
      <c r="G235" s="14">
        <f t="shared" si="14"/>
        <v>0</v>
      </c>
      <c r="H235" s="57">
        <v>848.7946365192001</v>
      </c>
      <c r="I235" s="39">
        <f t="shared" si="8"/>
        <v>848.7946365192001</v>
      </c>
      <c r="J235" s="13">
        <f t="shared" si="9"/>
        <v>0</v>
      </c>
      <c r="K235" s="14">
        <f t="shared" si="10"/>
        <v>0</v>
      </c>
      <c r="L235" s="13">
        <f t="shared" si="11"/>
        <v>848.7946365192001</v>
      </c>
      <c r="M235" s="13">
        <f t="shared" si="12"/>
        <v>0</v>
      </c>
      <c r="N235" s="40">
        <f t="shared" si="15"/>
        <v>0</v>
      </c>
      <c r="P235" s="64"/>
      <c r="Q235" s="65"/>
      <c r="R235" s="78"/>
      <c r="S235" s="86"/>
      <c r="T235" s="64"/>
      <c r="U235" s="65"/>
      <c r="V235" s="26"/>
      <c r="W235" s="26"/>
    </row>
    <row r="236" spans="1:23" ht="12.75">
      <c r="A236" s="56" t="s">
        <v>381</v>
      </c>
      <c r="B236" s="6" t="s">
        <v>382</v>
      </c>
      <c r="C236" s="7" t="s">
        <v>383</v>
      </c>
      <c r="D236" s="6" t="s">
        <v>66</v>
      </c>
      <c r="E236" s="14" t="s">
        <v>67</v>
      </c>
      <c r="F236" s="14">
        <f t="shared" si="13"/>
        <v>1</v>
      </c>
      <c r="G236" s="14">
        <f t="shared" si="14"/>
        <v>0</v>
      </c>
      <c r="H236" s="57">
        <v>253.09862744280002</v>
      </c>
      <c r="I236" s="39">
        <f t="shared" si="8"/>
        <v>253.09862744280002</v>
      </c>
      <c r="J236" s="13">
        <f t="shared" si="9"/>
        <v>0</v>
      </c>
      <c r="K236" s="14">
        <f t="shared" si="10"/>
        <v>0</v>
      </c>
      <c r="L236" s="13">
        <f t="shared" si="11"/>
        <v>253.09862744280002</v>
      </c>
      <c r="M236" s="13">
        <f t="shared" si="12"/>
        <v>0</v>
      </c>
      <c r="N236" s="40">
        <f t="shared" si="15"/>
        <v>0</v>
      </c>
      <c r="P236" s="64"/>
      <c r="Q236" s="65"/>
      <c r="R236" s="78"/>
      <c r="S236" s="86"/>
      <c r="T236" s="64"/>
      <c r="U236" s="65"/>
      <c r="V236" s="26"/>
      <c r="W236" s="26"/>
    </row>
    <row r="237" spans="1:23" ht="12.75">
      <c r="A237" s="56" t="s">
        <v>384</v>
      </c>
      <c r="B237" s="6" t="s">
        <v>385</v>
      </c>
      <c r="C237" s="7" t="s">
        <v>386</v>
      </c>
      <c r="D237" s="6" t="s">
        <v>47</v>
      </c>
      <c r="E237" s="14" t="s">
        <v>364</v>
      </c>
      <c r="F237" s="14">
        <f t="shared" si="13"/>
        <v>200</v>
      </c>
      <c r="G237" s="14">
        <f t="shared" si="14"/>
        <v>0</v>
      </c>
      <c r="H237" s="57">
        <v>11.5482263472</v>
      </c>
      <c r="I237" s="39">
        <f t="shared" si="8"/>
        <v>2309.64526944</v>
      </c>
      <c r="J237" s="13">
        <f t="shared" si="9"/>
        <v>0</v>
      </c>
      <c r="K237" s="14">
        <f t="shared" si="10"/>
        <v>0</v>
      </c>
      <c r="L237" s="13">
        <f t="shared" si="11"/>
        <v>2309.64526944</v>
      </c>
      <c r="M237" s="13">
        <f t="shared" si="12"/>
        <v>0</v>
      </c>
      <c r="N237" s="40">
        <f t="shared" si="15"/>
        <v>0</v>
      </c>
      <c r="P237" s="64"/>
      <c r="Q237" s="65"/>
      <c r="R237" s="78"/>
      <c r="S237" s="86"/>
      <c r="T237" s="64"/>
      <c r="U237" s="65"/>
      <c r="V237" s="26"/>
      <c r="W237" s="26"/>
    </row>
    <row r="238" spans="1:23" ht="12.75">
      <c r="A238" s="56"/>
      <c r="B238" s="6"/>
      <c r="C238" s="7" t="s">
        <v>147</v>
      </c>
      <c r="D238" s="6"/>
      <c r="E238" s="14"/>
      <c r="F238" s="14"/>
      <c r="G238" s="14"/>
      <c r="H238" s="57"/>
      <c r="I238" s="39"/>
      <c r="J238" s="13"/>
      <c r="K238" s="14"/>
      <c r="L238" s="13"/>
      <c r="M238" s="13"/>
      <c r="N238" s="40"/>
      <c r="P238" s="64"/>
      <c r="Q238" s="65"/>
      <c r="R238" s="78"/>
      <c r="S238" s="86"/>
      <c r="T238" s="64"/>
      <c r="U238" s="65"/>
      <c r="V238" s="26"/>
      <c r="W238" s="26"/>
    </row>
    <row r="239" spans="1:23" ht="12.75">
      <c r="A239" s="56"/>
      <c r="B239" s="6"/>
      <c r="C239" s="7"/>
      <c r="D239" s="6"/>
      <c r="E239" s="14"/>
      <c r="F239" s="14"/>
      <c r="G239" s="14"/>
      <c r="H239" s="57"/>
      <c r="I239" s="39"/>
      <c r="J239" s="13"/>
      <c r="K239" s="14"/>
      <c r="L239" s="13"/>
      <c r="M239" s="13"/>
      <c r="N239" s="40"/>
      <c r="P239" s="64"/>
      <c r="Q239" s="65"/>
      <c r="R239" s="78"/>
      <c r="S239" s="86"/>
      <c r="T239" s="64"/>
      <c r="U239" s="65"/>
      <c r="V239" s="26"/>
      <c r="W239" s="26"/>
    </row>
    <row r="240" spans="1:23" ht="12.75">
      <c r="A240" s="56"/>
      <c r="B240" s="18" t="s">
        <v>31</v>
      </c>
      <c r="C240" s="15" t="s">
        <v>44</v>
      </c>
      <c r="D240" s="6"/>
      <c r="E240" s="14"/>
      <c r="F240" s="14"/>
      <c r="G240" s="14"/>
      <c r="H240" s="57"/>
      <c r="I240" s="39"/>
      <c r="J240" s="13"/>
      <c r="K240" s="14"/>
      <c r="L240" s="13"/>
      <c r="M240" s="13"/>
      <c r="N240" s="40"/>
      <c r="P240" s="64"/>
      <c r="Q240" s="65"/>
      <c r="R240" s="78"/>
      <c r="S240" s="86"/>
      <c r="T240" s="64"/>
      <c r="U240" s="65"/>
      <c r="V240" s="26"/>
      <c r="W240" s="26"/>
    </row>
    <row r="241" spans="1:23" ht="12.75">
      <c r="A241" s="56" t="s">
        <v>33</v>
      </c>
      <c r="B241" s="6" t="s">
        <v>387</v>
      </c>
      <c r="C241" s="7" t="s">
        <v>388</v>
      </c>
      <c r="D241" s="6" t="s">
        <v>389</v>
      </c>
      <c r="E241" s="14" t="s">
        <v>390</v>
      </c>
      <c r="F241" s="14">
        <f t="shared" si="13"/>
        <v>25</v>
      </c>
      <c r="G241" s="14">
        <f t="shared" si="14"/>
        <v>0</v>
      </c>
      <c r="H241" s="57">
        <v>475.4019846264</v>
      </c>
      <c r="I241" s="39">
        <f t="shared" si="8"/>
        <v>11885.04961566</v>
      </c>
      <c r="J241" s="13">
        <f t="shared" si="9"/>
        <v>0</v>
      </c>
      <c r="K241" s="14">
        <f t="shared" si="10"/>
        <v>0</v>
      </c>
      <c r="L241" s="13">
        <f t="shared" si="11"/>
        <v>11885.04961566</v>
      </c>
      <c r="M241" s="13">
        <f t="shared" si="12"/>
        <v>0</v>
      </c>
      <c r="N241" s="40">
        <f t="shared" si="15"/>
        <v>0</v>
      </c>
      <c r="P241" s="64"/>
      <c r="Q241" s="65"/>
      <c r="R241" s="78"/>
      <c r="S241" s="86"/>
      <c r="T241" s="64"/>
      <c r="U241" s="65"/>
      <c r="V241" s="26"/>
      <c r="W241" s="26"/>
    </row>
    <row r="242" spans="1:23" ht="12.75">
      <c r="A242" s="56" t="s">
        <v>39</v>
      </c>
      <c r="B242" s="6" t="s">
        <v>391</v>
      </c>
      <c r="C242" s="7" t="s">
        <v>392</v>
      </c>
      <c r="D242" s="6" t="s">
        <v>389</v>
      </c>
      <c r="E242" s="14" t="s">
        <v>393</v>
      </c>
      <c r="F242" s="14">
        <f t="shared" si="13"/>
        <v>22</v>
      </c>
      <c r="G242" s="14">
        <f t="shared" si="14"/>
        <v>0</v>
      </c>
      <c r="H242" s="57">
        <v>313.7268157656</v>
      </c>
      <c r="I242" s="39">
        <f t="shared" si="8"/>
        <v>6901.9899468432</v>
      </c>
      <c r="J242" s="13">
        <f t="shared" si="9"/>
        <v>0</v>
      </c>
      <c r="K242" s="14">
        <f t="shared" si="10"/>
        <v>0</v>
      </c>
      <c r="L242" s="13">
        <f t="shared" si="11"/>
        <v>6901.9899468432</v>
      </c>
      <c r="M242" s="13">
        <f t="shared" si="12"/>
        <v>0</v>
      </c>
      <c r="N242" s="40">
        <f t="shared" si="15"/>
        <v>0</v>
      </c>
      <c r="P242" s="64"/>
      <c r="Q242" s="65"/>
      <c r="R242" s="78"/>
      <c r="S242" s="86"/>
      <c r="T242" s="64"/>
      <c r="U242" s="65"/>
      <c r="V242" s="26"/>
      <c r="W242" s="26"/>
    </row>
    <row r="243" spans="1:23" ht="12.75">
      <c r="A243" s="56" t="s">
        <v>53</v>
      </c>
      <c r="B243" s="6" t="s">
        <v>394</v>
      </c>
      <c r="C243" s="7" t="s">
        <v>395</v>
      </c>
      <c r="D243" s="6" t="s">
        <v>389</v>
      </c>
      <c r="E243" s="14" t="s">
        <v>302</v>
      </c>
      <c r="F243" s="14">
        <f t="shared" si="13"/>
        <v>10</v>
      </c>
      <c r="G243" s="14">
        <f t="shared" si="14"/>
        <v>0</v>
      </c>
      <c r="H243" s="57">
        <v>313.7268157656</v>
      </c>
      <c r="I243" s="39">
        <f t="shared" si="8"/>
        <v>3137.268157656</v>
      </c>
      <c r="J243" s="13">
        <f t="shared" si="9"/>
        <v>0</v>
      </c>
      <c r="K243" s="14">
        <f t="shared" si="10"/>
        <v>0</v>
      </c>
      <c r="L243" s="13">
        <f t="shared" si="11"/>
        <v>3137.268157656</v>
      </c>
      <c r="M243" s="13">
        <f t="shared" si="12"/>
        <v>0</v>
      </c>
      <c r="N243" s="40">
        <f t="shared" si="15"/>
        <v>0</v>
      </c>
      <c r="P243" s="64"/>
      <c r="Q243" s="65"/>
      <c r="R243" s="78"/>
      <c r="S243" s="86"/>
      <c r="T243" s="64"/>
      <c r="U243" s="65"/>
      <c r="V243" s="26"/>
      <c r="W243" s="26"/>
    </row>
    <row r="244" spans="1:23" ht="12.75">
      <c r="A244" s="56" t="s">
        <v>58</v>
      </c>
      <c r="B244" s="6" t="s">
        <v>396</v>
      </c>
      <c r="C244" s="7" t="s">
        <v>397</v>
      </c>
      <c r="D244" s="6" t="s">
        <v>127</v>
      </c>
      <c r="E244" s="14" t="s">
        <v>225</v>
      </c>
      <c r="F244" s="14">
        <f t="shared" si="13"/>
        <v>3</v>
      </c>
      <c r="G244" s="14">
        <f t="shared" si="14"/>
        <v>0</v>
      </c>
      <c r="H244" s="57">
        <v>20.2093961076</v>
      </c>
      <c r="I244" s="39">
        <f t="shared" si="8"/>
        <v>60.6281883228</v>
      </c>
      <c r="J244" s="13">
        <f t="shared" si="9"/>
        <v>0</v>
      </c>
      <c r="K244" s="14">
        <f t="shared" si="10"/>
        <v>0</v>
      </c>
      <c r="L244" s="13">
        <f t="shared" si="11"/>
        <v>60.6281883228</v>
      </c>
      <c r="M244" s="13">
        <f t="shared" si="12"/>
        <v>0</v>
      </c>
      <c r="N244" s="40">
        <f t="shared" si="15"/>
        <v>0</v>
      </c>
      <c r="P244" s="64"/>
      <c r="Q244" s="65"/>
      <c r="R244" s="78"/>
      <c r="S244" s="86"/>
      <c r="T244" s="64"/>
      <c r="U244" s="65"/>
      <c r="V244" s="26"/>
      <c r="W244" s="26"/>
    </row>
    <row r="245" spans="1:23" ht="12.75">
      <c r="A245" s="56" t="s">
        <v>62</v>
      </c>
      <c r="B245" s="6" t="s">
        <v>398</v>
      </c>
      <c r="C245" s="7" t="s">
        <v>399</v>
      </c>
      <c r="D245" s="6" t="s">
        <v>127</v>
      </c>
      <c r="E245" s="14" t="s">
        <v>225</v>
      </c>
      <c r="F245" s="14">
        <f t="shared" si="13"/>
        <v>3</v>
      </c>
      <c r="G245" s="14">
        <f t="shared" si="14"/>
        <v>0</v>
      </c>
      <c r="H245" s="57">
        <v>10.5858741516</v>
      </c>
      <c r="I245" s="39">
        <f t="shared" si="8"/>
        <v>31.7576224548</v>
      </c>
      <c r="J245" s="13">
        <f t="shared" si="9"/>
        <v>0</v>
      </c>
      <c r="K245" s="14">
        <f t="shared" si="10"/>
        <v>0</v>
      </c>
      <c r="L245" s="13">
        <f t="shared" si="11"/>
        <v>31.7576224548</v>
      </c>
      <c r="M245" s="13">
        <f t="shared" si="12"/>
        <v>0</v>
      </c>
      <c r="N245" s="40">
        <f t="shared" si="15"/>
        <v>0</v>
      </c>
      <c r="P245" s="64"/>
      <c r="Q245" s="65"/>
      <c r="R245" s="78"/>
      <c r="S245" s="86"/>
      <c r="T245" s="64"/>
      <c r="U245" s="65"/>
      <c r="V245" s="26"/>
      <c r="W245" s="26"/>
    </row>
    <row r="246" spans="1:23" ht="12.75">
      <c r="A246" s="56" t="s">
        <v>64</v>
      </c>
      <c r="B246" s="6" t="s">
        <v>400</v>
      </c>
      <c r="C246" s="7" t="s">
        <v>401</v>
      </c>
      <c r="D246" s="6" t="s">
        <v>389</v>
      </c>
      <c r="E246" s="14" t="s">
        <v>211</v>
      </c>
      <c r="F246" s="14">
        <f t="shared" si="13"/>
        <v>6</v>
      </c>
      <c r="G246" s="14">
        <f t="shared" si="14"/>
        <v>0</v>
      </c>
      <c r="H246" s="57">
        <v>666.9100715508001</v>
      </c>
      <c r="I246" s="39">
        <f aca="true" t="shared" si="16" ref="I246:I307">E246*H246</f>
        <v>4001.4604293048005</v>
      </c>
      <c r="J246" s="13">
        <f aca="true" t="shared" si="17" ref="J246:J307">IF(G246&lt;0,G246*H246,0)</f>
        <v>0</v>
      </c>
      <c r="K246" s="14">
        <f aca="true" t="shared" si="18" ref="K246:K307">IF(G246&lt;=0,0,G246*H246)</f>
        <v>0</v>
      </c>
      <c r="L246" s="13">
        <f aca="true" t="shared" si="19" ref="L246:L307">I246+J246+K246</f>
        <v>4001.4604293048005</v>
      </c>
      <c r="M246" s="13">
        <f aca="true" t="shared" si="20" ref="M246:M307">L246-I246</f>
        <v>0</v>
      </c>
      <c r="N246" s="40">
        <f t="shared" si="15"/>
        <v>0</v>
      </c>
      <c r="P246" s="64"/>
      <c r="Q246" s="65"/>
      <c r="R246" s="78"/>
      <c r="S246" s="86"/>
      <c r="T246" s="64"/>
      <c r="U246" s="65"/>
      <c r="V246" s="26"/>
      <c r="W246" s="26"/>
    </row>
    <row r="247" spans="1:23" ht="12.75">
      <c r="A247" s="56" t="s">
        <v>69</v>
      </c>
      <c r="B247" s="6" t="s">
        <v>398</v>
      </c>
      <c r="C247" s="7" t="s">
        <v>402</v>
      </c>
      <c r="D247" s="6" t="s">
        <v>127</v>
      </c>
      <c r="E247" s="14" t="s">
        <v>67</v>
      </c>
      <c r="F247" s="14">
        <f t="shared" si="13"/>
        <v>1</v>
      </c>
      <c r="G247" s="14">
        <f t="shared" si="14"/>
        <v>0</v>
      </c>
      <c r="H247" s="57">
        <v>2887.0565868000003</v>
      </c>
      <c r="I247" s="39">
        <f t="shared" si="16"/>
        <v>2887.0565868000003</v>
      </c>
      <c r="J247" s="13">
        <f t="shared" si="17"/>
        <v>0</v>
      </c>
      <c r="K247" s="14">
        <f t="shared" si="18"/>
        <v>0</v>
      </c>
      <c r="L247" s="13">
        <f t="shared" si="19"/>
        <v>2887.0565868000003</v>
      </c>
      <c r="M247" s="13">
        <f t="shared" si="20"/>
        <v>0</v>
      </c>
      <c r="N247" s="40">
        <f t="shared" si="15"/>
        <v>0</v>
      </c>
      <c r="P247" s="64"/>
      <c r="Q247" s="65"/>
      <c r="R247" s="78"/>
      <c r="S247" s="86"/>
      <c r="T247" s="64"/>
      <c r="U247" s="65"/>
      <c r="V247" s="26"/>
      <c r="W247" s="26"/>
    </row>
    <row r="248" spans="1:23" ht="12.75">
      <c r="A248" s="56" t="s">
        <v>72</v>
      </c>
      <c r="B248" s="6" t="s">
        <v>403</v>
      </c>
      <c r="C248" s="7" t="s">
        <v>404</v>
      </c>
      <c r="D248" s="6" t="s">
        <v>127</v>
      </c>
      <c r="E248" s="14" t="s">
        <v>67</v>
      </c>
      <c r="F248" s="14">
        <f t="shared" si="13"/>
        <v>1</v>
      </c>
      <c r="G248" s="14">
        <f t="shared" si="14"/>
        <v>0</v>
      </c>
      <c r="H248" s="57">
        <v>4345.0201631340005</v>
      </c>
      <c r="I248" s="39">
        <f t="shared" si="16"/>
        <v>4345.0201631340005</v>
      </c>
      <c r="J248" s="13">
        <f t="shared" si="17"/>
        <v>0</v>
      </c>
      <c r="K248" s="14">
        <f t="shared" si="18"/>
        <v>0</v>
      </c>
      <c r="L248" s="13">
        <f t="shared" si="19"/>
        <v>4345.0201631340005</v>
      </c>
      <c r="M248" s="13">
        <f t="shared" si="20"/>
        <v>0</v>
      </c>
      <c r="N248" s="40">
        <f t="shared" si="15"/>
        <v>0</v>
      </c>
      <c r="P248" s="64"/>
      <c r="Q248" s="65"/>
      <c r="R248" s="78"/>
      <c r="S248" s="86"/>
      <c r="T248" s="64"/>
      <c r="U248" s="65"/>
      <c r="V248" s="26"/>
      <c r="W248" s="26"/>
    </row>
    <row r="249" spans="1:23" ht="12.75">
      <c r="A249" s="56"/>
      <c r="B249" s="6"/>
      <c r="C249" s="7"/>
      <c r="D249" s="6"/>
      <c r="E249" s="14"/>
      <c r="F249" s="14"/>
      <c r="G249" s="14"/>
      <c r="H249" s="57"/>
      <c r="I249" s="39"/>
      <c r="J249" s="13"/>
      <c r="K249" s="14"/>
      <c r="L249" s="13"/>
      <c r="M249" s="13"/>
      <c r="N249" s="40"/>
      <c r="P249" s="64"/>
      <c r="Q249" s="65"/>
      <c r="R249" s="78"/>
      <c r="S249" s="86"/>
      <c r="T249" s="64"/>
      <c r="U249" s="65"/>
      <c r="V249" s="26"/>
      <c r="W249" s="26"/>
    </row>
    <row r="250" spans="1:23" ht="12.75">
      <c r="A250" s="56"/>
      <c r="B250" s="18" t="s">
        <v>31</v>
      </c>
      <c r="C250" s="15" t="s">
        <v>405</v>
      </c>
      <c r="D250" s="6"/>
      <c r="E250" s="14"/>
      <c r="F250" s="14"/>
      <c r="G250" s="14"/>
      <c r="H250" s="57"/>
      <c r="I250" s="39"/>
      <c r="J250" s="13"/>
      <c r="K250" s="14"/>
      <c r="L250" s="13"/>
      <c r="M250" s="13"/>
      <c r="N250" s="40"/>
      <c r="P250" s="64"/>
      <c r="Q250" s="65"/>
      <c r="R250" s="78"/>
      <c r="S250" s="86"/>
      <c r="T250" s="64"/>
      <c r="U250" s="65"/>
      <c r="V250" s="26"/>
      <c r="W250" s="26"/>
    </row>
    <row r="251" spans="1:23" ht="12.75">
      <c r="A251" s="56" t="s">
        <v>33</v>
      </c>
      <c r="B251" s="6" t="s">
        <v>406</v>
      </c>
      <c r="C251" s="7" t="s">
        <v>407</v>
      </c>
      <c r="D251" s="6" t="s">
        <v>47</v>
      </c>
      <c r="E251" s="14" t="s">
        <v>408</v>
      </c>
      <c r="F251" s="14">
        <f aca="true" t="shared" si="21" ref="F251:F310">E251+SUM(P251:U251)</f>
        <v>8</v>
      </c>
      <c r="G251" s="14">
        <f aca="true" t="shared" si="22" ref="G251:G310">F251-E251</f>
        <v>0</v>
      </c>
      <c r="H251" s="57">
        <v>19.247043912000002</v>
      </c>
      <c r="I251" s="39">
        <f t="shared" si="16"/>
        <v>153.97635129600002</v>
      </c>
      <c r="J251" s="13">
        <f t="shared" si="17"/>
        <v>0</v>
      </c>
      <c r="K251" s="14">
        <f t="shared" si="18"/>
        <v>0</v>
      </c>
      <c r="L251" s="13">
        <f t="shared" si="19"/>
        <v>153.97635129600002</v>
      </c>
      <c r="M251" s="13">
        <f t="shared" si="20"/>
        <v>0</v>
      </c>
      <c r="N251" s="40">
        <f aca="true" t="shared" si="23" ref="N251:N310">M251/I251</f>
        <v>0</v>
      </c>
      <c r="P251" s="64"/>
      <c r="Q251" s="65"/>
      <c r="R251" s="78"/>
      <c r="S251" s="86"/>
      <c r="T251" s="64"/>
      <c r="U251" s="65"/>
      <c r="V251" s="26"/>
      <c r="W251" s="26"/>
    </row>
    <row r="252" spans="1:23" ht="12.75">
      <c r="A252" s="56" t="s">
        <v>39</v>
      </c>
      <c r="B252" s="6" t="s">
        <v>409</v>
      </c>
      <c r="C252" s="7" t="s">
        <v>410</v>
      </c>
      <c r="D252" s="6" t="s">
        <v>47</v>
      </c>
      <c r="E252" s="14" t="s">
        <v>411</v>
      </c>
      <c r="F252" s="14">
        <f t="shared" si="21"/>
        <v>402</v>
      </c>
      <c r="G252" s="14">
        <f t="shared" si="22"/>
        <v>0</v>
      </c>
      <c r="H252" s="57">
        <v>21.1717483032</v>
      </c>
      <c r="I252" s="39">
        <f t="shared" si="16"/>
        <v>8511.0428178864</v>
      </c>
      <c r="J252" s="13">
        <f t="shared" si="17"/>
        <v>0</v>
      </c>
      <c r="K252" s="14">
        <f t="shared" si="18"/>
        <v>0</v>
      </c>
      <c r="L252" s="13">
        <f t="shared" si="19"/>
        <v>8511.0428178864</v>
      </c>
      <c r="M252" s="13">
        <f t="shared" si="20"/>
        <v>0</v>
      </c>
      <c r="N252" s="40">
        <f t="shared" si="23"/>
        <v>0</v>
      </c>
      <c r="P252" s="64"/>
      <c r="Q252" s="65"/>
      <c r="R252" s="78"/>
      <c r="S252" s="86"/>
      <c r="T252" s="64"/>
      <c r="U252" s="65"/>
      <c r="V252" s="26"/>
      <c r="W252" s="26"/>
    </row>
    <row r="253" spans="1:23" ht="12.75">
      <c r="A253" s="56" t="s">
        <v>53</v>
      </c>
      <c r="B253" s="6" t="s">
        <v>412</v>
      </c>
      <c r="C253" s="7" t="s">
        <v>413</v>
      </c>
      <c r="D253" s="6" t="s">
        <v>210</v>
      </c>
      <c r="E253" s="14" t="s">
        <v>414</v>
      </c>
      <c r="F253" s="14">
        <f t="shared" si="21"/>
        <v>18</v>
      </c>
      <c r="G253" s="14">
        <f t="shared" si="22"/>
        <v>0</v>
      </c>
      <c r="H253" s="57">
        <v>17.322339520800003</v>
      </c>
      <c r="I253" s="39">
        <f t="shared" si="16"/>
        <v>311.80211137440006</v>
      </c>
      <c r="J253" s="13">
        <f t="shared" si="17"/>
        <v>0</v>
      </c>
      <c r="K253" s="14">
        <f t="shared" si="18"/>
        <v>0</v>
      </c>
      <c r="L253" s="13">
        <f t="shared" si="19"/>
        <v>311.80211137440006</v>
      </c>
      <c r="M253" s="13">
        <f t="shared" si="20"/>
        <v>0</v>
      </c>
      <c r="N253" s="40">
        <f t="shared" si="23"/>
        <v>0</v>
      </c>
      <c r="P253" s="64"/>
      <c r="Q253" s="65"/>
      <c r="R253" s="78"/>
      <c r="S253" s="86"/>
      <c r="T253" s="64"/>
      <c r="U253" s="65"/>
      <c r="V253" s="26"/>
      <c r="W253" s="26"/>
    </row>
    <row r="254" spans="1:23" ht="12.75">
      <c r="A254" s="56" t="s">
        <v>58</v>
      </c>
      <c r="B254" s="6" t="s">
        <v>415</v>
      </c>
      <c r="C254" s="7" t="s">
        <v>416</v>
      </c>
      <c r="D254" s="6" t="s">
        <v>210</v>
      </c>
      <c r="E254" s="14" t="s">
        <v>417</v>
      </c>
      <c r="F254" s="14">
        <f t="shared" si="21"/>
        <v>32</v>
      </c>
      <c r="G254" s="14">
        <f t="shared" si="22"/>
        <v>0</v>
      </c>
      <c r="H254" s="57">
        <v>41.381144410800005</v>
      </c>
      <c r="I254" s="39">
        <f t="shared" si="16"/>
        <v>1324.1966211456001</v>
      </c>
      <c r="J254" s="13">
        <f t="shared" si="17"/>
        <v>0</v>
      </c>
      <c r="K254" s="14">
        <f t="shared" si="18"/>
        <v>0</v>
      </c>
      <c r="L254" s="13">
        <f t="shared" si="19"/>
        <v>1324.1966211456001</v>
      </c>
      <c r="M254" s="13">
        <f t="shared" si="20"/>
        <v>0</v>
      </c>
      <c r="N254" s="40">
        <f t="shared" si="23"/>
        <v>0</v>
      </c>
      <c r="P254" s="64"/>
      <c r="Q254" s="65"/>
      <c r="R254" s="78"/>
      <c r="S254" s="86"/>
      <c r="T254" s="64"/>
      <c r="U254" s="65"/>
      <c r="V254" s="26"/>
      <c r="W254" s="26"/>
    </row>
    <row r="255" spans="1:23" ht="12.75">
      <c r="A255" s="56" t="s">
        <v>62</v>
      </c>
      <c r="B255" s="6" t="s">
        <v>418</v>
      </c>
      <c r="C255" s="7" t="s">
        <v>419</v>
      </c>
      <c r="D255" s="6" t="s">
        <v>210</v>
      </c>
      <c r="E255" s="14" t="s">
        <v>276</v>
      </c>
      <c r="F255" s="14">
        <f t="shared" si="21"/>
        <v>16</v>
      </c>
      <c r="G255" s="14">
        <f t="shared" si="22"/>
        <v>0</v>
      </c>
      <c r="H255" s="57">
        <v>58.7034839316</v>
      </c>
      <c r="I255" s="39">
        <f t="shared" si="16"/>
        <v>939.2557429056</v>
      </c>
      <c r="J255" s="13">
        <f t="shared" si="17"/>
        <v>0</v>
      </c>
      <c r="K255" s="14">
        <f t="shared" si="18"/>
        <v>0</v>
      </c>
      <c r="L255" s="13">
        <f t="shared" si="19"/>
        <v>939.2557429056</v>
      </c>
      <c r="M255" s="13">
        <f t="shared" si="20"/>
        <v>0</v>
      </c>
      <c r="N255" s="40">
        <f t="shared" si="23"/>
        <v>0</v>
      </c>
      <c r="P255" s="64"/>
      <c r="Q255" s="65"/>
      <c r="R255" s="78"/>
      <c r="S255" s="86"/>
      <c r="T255" s="64"/>
      <c r="U255" s="65"/>
      <c r="V255" s="26"/>
      <c r="W255" s="26"/>
    </row>
    <row r="256" spans="1:23" ht="12.75">
      <c r="A256" s="56" t="s">
        <v>64</v>
      </c>
      <c r="B256" s="6" t="s">
        <v>420</v>
      </c>
      <c r="C256" s="7" t="s">
        <v>421</v>
      </c>
      <c r="D256" s="6" t="s">
        <v>127</v>
      </c>
      <c r="E256" s="14" t="s">
        <v>211</v>
      </c>
      <c r="F256" s="14">
        <f t="shared" si="21"/>
        <v>6</v>
      </c>
      <c r="G256" s="14">
        <f t="shared" si="22"/>
        <v>0</v>
      </c>
      <c r="H256" s="57">
        <v>172.26104301240002</v>
      </c>
      <c r="I256" s="39">
        <f t="shared" si="16"/>
        <v>1033.5662580744001</v>
      </c>
      <c r="J256" s="13">
        <f t="shared" si="17"/>
        <v>0</v>
      </c>
      <c r="K256" s="14">
        <f t="shared" si="18"/>
        <v>0</v>
      </c>
      <c r="L256" s="13">
        <f t="shared" si="19"/>
        <v>1033.5662580744001</v>
      </c>
      <c r="M256" s="13">
        <f t="shared" si="20"/>
        <v>0</v>
      </c>
      <c r="N256" s="40">
        <f t="shared" si="23"/>
        <v>0</v>
      </c>
      <c r="P256" s="64"/>
      <c r="Q256" s="65"/>
      <c r="R256" s="78"/>
      <c r="S256" s="86"/>
      <c r="T256" s="64"/>
      <c r="U256" s="65"/>
      <c r="V256" s="26"/>
      <c r="W256" s="26"/>
    </row>
    <row r="257" spans="1:23" ht="12.75">
      <c r="A257" s="56" t="s">
        <v>69</v>
      </c>
      <c r="B257" s="6" t="s">
        <v>422</v>
      </c>
      <c r="C257" s="7" t="s">
        <v>423</v>
      </c>
      <c r="D257" s="6" t="s">
        <v>127</v>
      </c>
      <c r="E257" s="14" t="s">
        <v>225</v>
      </c>
      <c r="F257" s="14">
        <f t="shared" si="21"/>
        <v>3</v>
      </c>
      <c r="G257" s="14">
        <f t="shared" si="22"/>
        <v>0</v>
      </c>
      <c r="H257" s="57">
        <v>12.5105785428</v>
      </c>
      <c r="I257" s="39">
        <f t="shared" si="16"/>
        <v>37.5317356284</v>
      </c>
      <c r="J257" s="13">
        <f t="shared" si="17"/>
        <v>0</v>
      </c>
      <c r="K257" s="14">
        <f t="shared" si="18"/>
        <v>0</v>
      </c>
      <c r="L257" s="13">
        <f t="shared" si="19"/>
        <v>37.5317356284</v>
      </c>
      <c r="M257" s="13">
        <f t="shared" si="20"/>
        <v>0</v>
      </c>
      <c r="N257" s="40">
        <f t="shared" si="23"/>
        <v>0</v>
      </c>
      <c r="P257" s="64"/>
      <c r="Q257" s="65"/>
      <c r="R257" s="78"/>
      <c r="S257" s="86"/>
      <c r="T257" s="64"/>
      <c r="U257" s="65"/>
      <c r="V257" s="26"/>
      <c r="W257" s="26"/>
    </row>
    <row r="258" spans="1:23" ht="12.75">
      <c r="A258" s="56" t="s">
        <v>72</v>
      </c>
      <c r="B258" s="6" t="s">
        <v>424</v>
      </c>
      <c r="C258" s="7" t="s">
        <v>425</v>
      </c>
      <c r="D258" s="6" t="s">
        <v>127</v>
      </c>
      <c r="E258" s="14" t="s">
        <v>67</v>
      </c>
      <c r="F258" s="14">
        <f t="shared" si="21"/>
        <v>1</v>
      </c>
      <c r="G258" s="14">
        <f t="shared" si="22"/>
        <v>0</v>
      </c>
      <c r="H258" s="57">
        <v>8.661169760400002</v>
      </c>
      <c r="I258" s="39">
        <f t="shared" si="16"/>
        <v>8.661169760400002</v>
      </c>
      <c r="J258" s="13">
        <f t="shared" si="17"/>
        <v>0</v>
      </c>
      <c r="K258" s="14">
        <f t="shared" si="18"/>
        <v>0</v>
      </c>
      <c r="L258" s="13">
        <f t="shared" si="19"/>
        <v>8.661169760400002</v>
      </c>
      <c r="M258" s="13">
        <f t="shared" si="20"/>
        <v>0</v>
      </c>
      <c r="N258" s="40">
        <f t="shared" si="23"/>
        <v>0</v>
      </c>
      <c r="P258" s="64"/>
      <c r="Q258" s="65"/>
      <c r="R258" s="78"/>
      <c r="S258" s="86"/>
      <c r="T258" s="64"/>
      <c r="U258" s="65"/>
      <c r="V258" s="26"/>
      <c r="W258" s="26"/>
    </row>
    <row r="259" spans="1:23" ht="12.75">
      <c r="A259" s="56" t="s">
        <v>75</v>
      </c>
      <c r="B259" s="6" t="s">
        <v>426</v>
      </c>
      <c r="C259" s="7" t="s">
        <v>427</v>
      </c>
      <c r="D259" s="6" t="s">
        <v>127</v>
      </c>
      <c r="E259" s="14" t="s">
        <v>222</v>
      </c>
      <c r="F259" s="14">
        <f t="shared" si="21"/>
        <v>2</v>
      </c>
      <c r="G259" s="14">
        <f t="shared" si="22"/>
        <v>0</v>
      </c>
      <c r="H259" s="57">
        <v>202.093961076</v>
      </c>
      <c r="I259" s="39">
        <f t="shared" si="16"/>
        <v>404.187922152</v>
      </c>
      <c r="J259" s="13">
        <f t="shared" si="17"/>
        <v>0</v>
      </c>
      <c r="K259" s="14">
        <f t="shared" si="18"/>
        <v>0</v>
      </c>
      <c r="L259" s="13">
        <f t="shared" si="19"/>
        <v>404.187922152</v>
      </c>
      <c r="M259" s="13">
        <f t="shared" si="20"/>
        <v>0</v>
      </c>
      <c r="N259" s="40">
        <f t="shared" si="23"/>
        <v>0</v>
      </c>
      <c r="P259" s="64"/>
      <c r="Q259" s="65"/>
      <c r="R259" s="78"/>
      <c r="S259" s="86"/>
      <c r="T259" s="64"/>
      <c r="U259" s="65"/>
      <c r="V259" s="26"/>
      <c r="W259" s="26"/>
    </row>
    <row r="260" spans="1:23" ht="12.75">
      <c r="A260" s="56" t="s">
        <v>78</v>
      </c>
      <c r="B260" s="6" t="s">
        <v>428</v>
      </c>
      <c r="C260" s="7" t="s">
        <v>429</v>
      </c>
      <c r="D260" s="6" t="s">
        <v>127</v>
      </c>
      <c r="E260" s="14" t="s">
        <v>225</v>
      </c>
      <c r="F260" s="14">
        <f t="shared" si="21"/>
        <v>3</v>
      </c>
      <c r="G260" s="14">
        <f t="shared" si="22"/>
        <v>0</v>
      </c>
      <c r="H260" s="57">
        <v>1697.5892730384003</v>
      </c>
      <c r="I260" s="39">
        <f t="shared" si="16"/>
        <v>5092.767819115201</v>
      </c>
      <c r="J260" s="13">
        <f t="shared" si="17"/>
        <v>0</v>
      </c>
      <c r="K260" s="14">
        <f t="shared" si="18"/>
        <v>0</v>
      </c>
      <c r="L260" s="13">
        <f t="shared" si="19"/>
        <v>5092.767819115201</v>
      </c>
      <c r="M260" s="13">
        <f t="shared" si="20"/>
        <v>0</v>
      </c>
      <c r="N260" s="40">
        <f t="shared" si="23"/>
        <v>0</v>
      </c>
      <c r="P260" s="64"/>
      <c r="Q260" s="65"/>
      <c r="R260" s="78"/>
      <c r="S260" s="86"/>
      <c r="T260" s="64"/>
      <c r="U260" s="65"/>
      <c r="V260" s="26"/>
      <c r="W260" s="26"/>
    </row>
    <row r="261" spans="1:23" ht="12.75">
      <c r="A261" s="56" t="s">
        <v>80</v>
      </c>
      <c r="B261" s="6" t="s">
        <v>430</v>
      </c>
      <c r="C261" s="7" t="s">
        <v>431</v>
      </c>
      <c r="D261" s="6" t="s">
        <v>127</v>
      </c>
      <c r="E261" s="14" t="s">
        <v>225</v>
      </c>
      <c r="F261" s="14">
        <f t="shared" si="21"/>
        <v>3</v>
      </c>
      <c r="G261" s="14">
        <f t="shared" si="22"/>
        <v>0</v>
      </c>
      <c r="H261" s="57">
        <v>1200.0531879132</v>
      </c>
      <c r="I261" s="39">
        <f t="shared" si="16"/>
        <v>3600.1595637396</v>
      </c>
      <c r="J261" s="13">
        <f t="shared" si="17"/>
        <v>0</v>
      </c>
      <c r="K261" s="14">
        <f t="shared" si="18"/>
        <v>0</v>
      </c>
      <c r="L261" s="13">
        <f t="shared" si="19"/>
        <v>3600.1595637396</v>
      </c>
      <c r="M261" s="13">
        <f t="shared" si="20"/>
        <v>0</v>
      </c>
      <c r="N261" s="40">
        <f t="shared" si="23"/>
        <v>0</v>
      </c>
      <c r="P261" s="64"/>
      <c r="Q261" s="65"/>
      <c r="R261" s="78"/>
      <c r="S261" s="86"/>
      <c r="T261" s="64"/>
      <c r="U261" s="65"/>
      <c r="V261" s="26"/>
      <c r="W261" s="26"/>
    </row>
    <row r="262" spans="1:23" ht="12.75">
      <c r="A262" s="56" t="s">
        <v>227</v>
      </c>
      <c r="B262" s="6" t="s">
        <v>432</v>
      </c>
      <c r="C262" s="7" t="s">
        <v>433</v>
      </c>
      <c r="D262" s="6" t="s">
        <v>47</v>
      </c>
      <c r="E262" s="14" t="s">
        <v>390</v>
      </c>
      <c r="F262" s="14">
        <f t="shared" si="21"/>
        <v>25</v>
      </c>
      <c r="G262" s="14">
        <f t="shared" si="22"/>
        <v>0</v>
      </c>
      <c r="H262" s="57">
        <v>16.359987325200002</v>
      </c>
      <c r="I262" s="39">
        <f t="shared" si="16"/>
        <v>408.99968313000005</v>
      </c>
      <c r="J262" s="13">
        <f t="shared" si="17"/>
        <v>0</v>
      </c>
      <c r="K262" s="14">
        <f t="shared" si="18"/>
        <v>0</v>
      </c>
      <c r="L262" s="13">
        <f t="shared" si="19"/>
        <v>408.99968313000005</v>
      </c>
      <c r="M262" s="13">
        <f t="shared" si="20"/>
        <v>0</v>
      </c>
      <c r="N262" s="40">
        <f t="shared" si="23"/>
        <v>0</v>
      </c>
      <c r="P262" s="64"/>
      <c r="Q262" s="65"/>
      <c r="R262" s="78"/>
      <c r="S262" s="86"/>
      <c r="T262" s="64"/>
      <c r="U262" s="65"/>
      <c r="V262" s="26"/>
      <c r="W262" s="26"/>
    </row>
    <row r="263" spans="1:23" ht="12.75">
      <c r="A263" s="56" t="s">
        <v>229</v>
      </c>
      <c r="B263" s="6" t="s">
        <v>434</v>
      </c>
      <c r="C263" s="7" t="s">
        <v>435</v>
      </c>
      <c r="D263" s="6" t="s">
        <v>47</v>
      </c>
      <c r="E263" s="14" t="s">
        <v>436</v>
      </c>
      <c r="F263" s="14">
        <f t="shared" si="21"/>
        <v>220</v>
      </c>
      <c r="G263" s="14">
        <f t="shared" si="22"/>
        <v>0</v>
      </c>
      <c r="H263" s="57">
        <v>23.0964526944</v>
      </c>
      <c r="I263" s="39">
        <f t="shared" si="16"/>
        <v>5081.219592768</v>
      </c>
      <c r="J263" s="13">
        <f t="shared" si="17"/>
        <v>0</v>
      </c>
      <c r="K263" s="14">
        <f t="shared" si="18"/>
        <v>0</v>
      </c>
      <c r="L263" s="13">
        <f t="shared" si="19"/>
        <v>5081.219592768</v>
      </c>
      <c r="M263" s="13">
        <f t="shared" si="20"/>
        <v>0</v>
      </c>
      <c r="N263" s="40">
        <f t="shared" si="23"/>
        <v>0</v>
      </c>
      <c r="P263" s="64"/>
      <c r="Q263" s="65"/>
      <c r="R263" s="78"/>
      <c r="S263" s="86"/>
      <c r="T263" s="64"/>
      <c r="U263" s="65"/>
      <c r="V263" s="26"/>
      <c r="W263" s="26"/>
    </row>
    <row r="264" spans="1:23" ht="12.75">
      <c r="A264" s="56" t="s">
        <v>231</v>
      </c>
      <c r="B264" s="6" t="s">
        <v>437</v>
      </c>
      <c r="C264" s="7" t="s">
        <v>438</v>
      </c>
      <c r="D264" s="6" t="s">
        <v>47</v>
      </c>
      <c r="E264" s="14" t="s">
        <v>358</v>
      </c>
      <c r="F264" s="14">
        <f t="shared" si="21"/>
        <v>15</v>
      </c>
      <c r="G264" s="14">
        <f t="shared" si="22"/>
        <v>0</v>
      </c>
      <c r="H264" s="57">
        <v>25.983509281200003</v>
      </c>
      <c r="I264" s="39">
        <f t="shared" si="16"/>
        <v>389.75263921800007</v>
      </c>
      <c r="J264" s="13">
        <f t="shared" si="17"/>
        <v>0</v>
      </c>
      <c r="K264" s="14">
        <f t="shared" si="18"/>
        <v>0</v>
      </c>
      <c r="L264" s="13">
        <f t="shared" si="19"/>
        <v>389.75263921800007</v>
      </c>
      <c r="M264" s="13">
        <f t="shared" si="20"/>
        <v>0</v>
      </c>
      <c r="N264" s="40">
        <f t="shared" si="23"/>
        <v>0</v>
      </c>
      <c r="P264" s="64"/>
      <c r="Q264" s="65"/>
      <c r="R264" s="78"/>
      <c r="S264" s="86"/>
      <c r="T264" s="64"/>
      <c r="U264" s="65"/>
      <c r="V264" s="26"/>
      <c r="W264" s="26"/>
    </row>
    <row r="265" spans="1:23" ht="12.75">
      <c r="A265" s="56" t="s">
        <v>233</v>
      </c>
      <c r="B265" s="6" t="s">
        <v>59</v>
      </c>
      <c r="C265" s="7" t="s">
        <v>439</v>
      </c>
      <c r="D265" s="6" t="s">
        <v>389</v>
      </c>
      <c r="E265" s="14" t="s">
        <v>440</v>
      </c>
      <c r="F265" s="14">
        <f t="shared" si="21"/>
        <v>102</v>
      </c>
      <c r="G265" s="14">
        <f t="shared" si="22"/>
        <v>0</v>
      </c>
      <c r="H265" s="57">
        <v>313.7268157656</v>
      </c>
      <c r="I265" s="39">
        <f t="shared" si="16"/>
        <v>32000.1352080912</v>
      </c>
      <c r="J265" s="13">
        <f t="shared" si="17"/>
        <v>0</v>
      </c>
      <c r="K265" s="14">
        <f t="shared" si="18"/>
        <v>0</v>
      </c>
      <c r="L265" s="13">
        <f t="shared" si="19"/>
        <v>32000.1352080912</v>
      </c>
      <c r="M265" s="13">
        <f t="shared" si="20"/>
        <v>0</v>
      </c>
      <c r="N265" s="40">
        <f t="shared" si="23"/>
        <v>0</v>
      </c>
      <c r="P265" s="64"/>
      <c r="Q265" s="65"/>
      <c r="R265" s="78"/>
      <c r="S265" s="86"/>
      <c r="T265" s="64"/>
      <c r="U265" s="65"/>
      <c r="V265" s="26"/>
      <c r="W265" s="26"/>
    </row>
    <row r="266" spans="1:23" ht="12.75">
      <c r="A266" s="56"/>
      <c r="B266" s="6"/>
      <c r="C266" s="7" t="s">
        <v>441</v>
      </c>
      <c r="D266" s="6"/>
      <c r="E266" s="14"/>
      <c r="F266" s="14"/>
      <c r="G266" s="14"/>
      <c r="H266" s="57"/>
      <c r="I266" s="39"/>
      <c r="J266" s="13"/>
      <c r="K266" s="14"/>
      <c r="L266" s="13"/>
      <c r="M266" s="13"/>
      <c r="N266" s="40"/>
      <c r="P266" s="64"/>
      <c r="Q266" s="65"/>
      <c r="R266" s="78"/>
      <c r="S266" s="86"/>
      <c r="T266" s="64"/>
      <c r="U266" s="65"/>
      <c r="V266" s="26"/>
      <c r="W266" s="26"/>
    </row>
    <row r="267" spans="1:23" ht="12.75">
      <c r="A267" s="56" t="s">
        <v>235</v>
      </c>
      <c r="B267" s="6" t="s">
        <v>442</v>
      </c>
      <c r="C267" s="7" t="s">
        <v>443</v>
      </c>
      <c r="D267" s="6" t="s">
        <v>47</v>
      </c>
      <c r="E267" s="14" t="s">
        <v>444</v>
      </c>
      <c r="F267" s="14">
        <f t="shared" si="21"/>
        <v>217.35</v>
      </c>
      <c r="G267" s="14">
        <f t="shared" si="22"/>
        <v>0</v>
      </c>
      <c r="H267" s="57">
        <v>23.0964526944</v>
      </c>
      <c r="I267" s="39">
        <f t="shared" si="16"/>
        <v>5020.01399312784</v>
      </c>
      <c r="J267" s="13">
        <f t="shared" si="17"/>
        <v>0</v>
      </c>
      <c r="K267" s="14">
        <f t="shared" si="18"/>
        <v>0</v>
      </c>
      <c r="L267" s="13">
        <f t="shared" si="19"/>
        <v>5020.01399312784</v>
      </c>
      <c r="M267" s="13">
        <f t="shared" si="20"/>
        <v>0</v>
      </c>
      <c r="N267" s="40">
        <f t="shared" si="23"/>
        <v>0</v>
      </c>
      <c r="P267" s="64"/>
      <c r="Q267" s="65"/>
      <c r="R267" s="78"/>
      <c r="S267" s="86"/>
      <c r="T267" s="64"/>
      <c r="U267" s="65"/>
      <c r="V267" s="26"/>
      <c r="W267" s="26"/>
    </row>
    <row r="268" spans="1:23" ht="12.75">
      <c r="A268" s="56" t="s">
        <v>300</v>
      </c>
      <c r="B268" s="6" t="s">
        <v>445</v>
      </c>
      <c r="C268" s="7" t="s">
        <v>443</v>
      </c>
      <c r="D268" s="6" t="s">
        <v>47</v>
      </c>
      <c r="E268" s="14" t="s">
        <v>446</v>
      </c>
      <c r="F268" s="14">
        <f t="shared" si="21"/>
        <v>204.75</v>
      </c>
      <c r="G268" s="14">
        <f t="shared" si="22"/>
        <v>0</v>
      </c>
      <c r="H268" s="57">
        <v>23.0964526944</v>
      </c>
      <c r="I268" s="39">
        <f t="shared" si="16"/>
        <v>4728.9986891784</v>
      </c>
      <c r="J268" s="13">
        <f t="shared" si="17"/>
        <v>0</v>
      </c>
      <c r="K268" s="14">
        <f t="shared" si="18"/>
        <v>0</v>
      </c>
      <c r="L268" s="13">
        <f t="shared" si="19"/>
        <v>4728.9986891784</v>
      </c>
      <c r="M268" s="13">
        <f t="shared" si="20"/>
        <v>0</v>
      </c>
      <c r="N268" s="40">
        <f t="shared" si="23"/>
        <v>0</v>
      </c>
      <c r="P268" s="64"/>
      <c r="Q268" s="65"/>
      <c r="R268" s="78"/>
      <c r="S268" s="86"/>
      <c r="T268" s="64"/>
      <c r="U268" s="65"/>
      <c r="V268" s="26"/>
      <c r="W268" s="26"/>
    </row>
    <row r="269" spans="1:23" ht="12.75">
      <c r="A269" s="56"/>
      <c r="B269" s="6"/>
      <c r="C269" s="7" t="s">
        <v>447</v>
      </c>
      <c r="D269" s="6"/>
      <c r="E269" s="14"/>
      <c r="F269" s="14"/>
      <c r="G269" s="14"/>
      <c r="H269" s="57"/>
      <c r="I269" s="39"/>
      <c r="J269" s="13"/>
      <c r="K269" s="14"/>
      <c r="L269" s="13"/>
      <c r="M269" s="13"/>
      <c r="N269" s="40"/>
      <c r="P269" s="64"/>
      <c r="Q269" s="65"/>
      <c r="R269" s="78"/>
      <c r="S269" s="86"/>
      <c r="T269" s="64"/>
      <c r="U269" s="65"/>
      <c r="V269" s="26"/>
      <c r="W269" s="26"/>
    </row>
    <row r="270" spans="1:23" ht="12.75">
      <c r="A270" s="56" t="s">
        <v>304</v>
      </c>
      <c r="B270" s="6" t="s">
        <v>448</v>
      </c>
      <c r="C270" s="7" t="s">
        <v>449</v>
      </c>
      <c r="D270" s="6" t="s">
        <v>127</v>
      </c>
      <c r="E270" s="14" t="s">
        <v>222</v>
      </c>
      <c r="F270" s="14">
        <f t="shared" si="21"/>
        <v>2</v>
      </c>
      <c r="G270" s="14">
        <f t="shared" si="22"/>
        <v>0</v>
      </c>
      <c r="H270" s="57">
        <v>80.8375844304</v>
      </c>
      <c r="I270" s="39">
        <f t="shared" si="16"/>
        <v>161.6751688608</v>
      </c>
      <c r="J270" s="13">
        <f t="shared" si="17"/>
        <v>0</v>
      </c>
      <c r="K270" s="14">
        <f t="shared" si="18"/>
        <v>0</v>
      </c>
      <c r="L270" s="13">
        <f t="shared" si="19"/>
        <v>161.6751688608</v>
      </c>
      <c r="M270" s="13">
        <f t="shared" si="20"/>
        <v>0</v>
      </c>
      <c r="N270" s="40">
        <f t="shared" si="23"/>
        <v>0</v>
      </c>
      <c r="P270" s="64"/>
      <c r="Q270" s="65"/>
      <c r="R270" s="78"/>
      <c r="S270" s="86"/>
      <c r="T270" s="64"/>
      <c r="U270" s="65"/>
      <c r="V270" s="26"/>
      <c r="W270" s="26"/>
    </row>
    <row r="271" spans="1:23" ht="12.75">
      <c r="A271" s="56" t="s">
        <v>308</v>
      </c>
      <c r="B271" s="6" t="s">
        <v>450</v>
      </c>
      <c r="C271" s="7" t="s">
        <v>451</v>
      </c>
      <c r="D271" s="6" t="s">
        <v>210</v>
      </c>
      <c r="E271" s="14">
        <v>3</v>
      </c>
      <c r="F271" s="14">
        <f t="shared" si="21"/>
        <v>3</v>
      </c>
      <c r="G271" s="14">
        <f t="shared" si="22"/>
        <v>0</v>
      </c>
      <c r="H271" s="57">
        <v>7023.2463234888</v>
      </c>
      <c r="I271" s="39">
        <f t="shared" si="16"/>
        <v>21069.738970466402</v>
      </c>
      <c r="J271" s="13">
        <f t="shared" si="17"/>
        <v>0</v>
      </c>
      <c r="K271" s="14">
        <f t="shared" si="18"/>
        <v>0</v>
      </c>
      <c r="L271" s="13">
        <f t="shared" si="19"/>
        <v>21069.738970466402</v>
      </c>
      <c r="M271" s="13">
        <f t="shared" si="20"/>
        <v>0</v>
      </c>
      <c r="N271" s="40">
        <f t="shared" si="23"/>
        <v>0</v>
      </c>
      <c r="P271" s="64"/>
      <c r="Q271" s="65"/>
      <c r="R271" s="78"/>
      <c r="S271" s="86"/>
      <c r="T271" s="64"/>
      <c r="U271" s="65"/>
      <c r="V271" s="26"/>
      <c r="W271" s="26"/>
    </row>
    <row r="272" spans="1:23" ht="12.75">
      <c r="A272" s="56" t="s">
        <v>310</v>
      </c>
      <c r="B272" s="6" t="s">
        <v>452</v>
      </c>
      <c r="C272" s="7" t="s">
        <v>453</v>
      </c>
      <c r="D272" s="6" t="s">
        <v>47</v>
      </c>
      <c r="E272" s="14" t="s">
        <v>454</v>
      </c>
      <c r="F272" s="14">
        <f t="shared" si="21"/>
        <v>26.25</v>
      </c>
      <c r="G272" s="14">
        <f t="shared" si="22"/>
        <v>0</v>
      </c>
      <c r="H272" s="57">
        <v>15.397635129600001</v>
      </c>
      <c r="I272" s="39">
        <f t="shared" si="16"/>
        <v>404.18792215200006</v>
      </c>
      <c r="J272" s="13">
        <f t="shared" si="17"/>
        <v>0</v>
      </c>
      <c r="K272" s="14">
        <f t="shared" si="18"/>
        <v>0</v>
      </c>
      <c r="L272" s="13">
        <f t="shared" si="19"/>
        <v>404.18792215200006</v>
      </c>
      <c r="M272" s="13">
        <f t="shared" si="20"/>
        <v>0</v>
      </c>
      <c r="N272" s="40">
        <f t="shared" si="23"/>
        <v>0</v>
      </c>
      <c r="P272" s="64"/>
      <c r="Q272" s="65"/>
      <c r="R272" s="78"/>
      <c r="S272" s="86"/>
      <c r="T272" s="64"/>
      <c r="U272" s="65"/>
      <c r="V272" s="26"/>
      <c r="W272" s="26"/>
    </row>
    <row r="273" spans="1:23" ht="12.75">
      <c r="A273" s="56" t="s">
        <v>312</v>
      </c>
      <c r="B273" s="6" t="s">
        <v>455</v>
      </c>
      <c r="C273" s="7" t="s">
        <v>456</v>
      </c>
      <c r="D273" s="6" t="s">
        <v>203</v>
      </c>
      <c r="E273" s="14" t="s">
        <v>457</v>
      </c>
      <c r="F273" s="14">
        <f t="shared" si="21"/>
        <v>231</v>
      </c>
      <c r="G273" s="14">
        <f t="shared" si="22"/>
        <v>0</v>
      </c>
      <c r="H273" s="57">
        <v>120.29402445000001</v>
      </c>
      <c r="I273" s="39">
        <f t="shared" si="16"/>
        <v>27787.919647950002</v>
      </c>
      <c r="J273" s="13">
        <f t="shared" si="17"/>
        <v>0</v>
      </c>
      <c r="K273" s="14">
        <f t="shared" si="18"/>
        <v>0</v>
      </c>
      <c r="L273" s="13">
        <f t="shared" si="19"/>
        <v>27787.919647950002</v>
      </c>
      <c r="M273" s="13">
        <f t="shared" si="20"/>
        <v>0</v>
      </c>
      <c r="N273" s="40">
        <f t="shared" si="23"/>
        <v>0</v>
      </c>
      <c r="P273" s="64"/>
      <c r="Q273" s="65"/>
      <c r="R273" s="78"/>
      <c r="S273" s="86"/>
      <c r="T273" s="64"/>
      <c r="U273" s="65"/>
      <c r="V273" s="26"/>
      <c r="W273" s="26"/>
    </row>
    <row r="274" spans="1:23" ht="12.75">
      <c r="A274" s="56" t="s">
        <v>378</v>
      </c>
      <c r="B274" s="6" t="s">
        <v>458</v>
      </c>
      <c r="C274" s="7" t="s">
        <v>459</v>
      </c>
      <c r="D274" s="6" t="s">
        <v>203</v>
      </c>
      <c r="E274" s="14" t="s">
        <v>460</v>
      </c>
      <c r="F274" s="14">
        <f t="shared" si="21"/>
        <v>15.75</v>
      </c>
      <c r="G274" s="14">
        <f t="shared" si="22"/>
        <v>0</v>
      </c>
      <c r="H274" s="57">
        <v>42.3434966064</v>
      </c>
      <c r="I274" s="39">
        <f t="shared" si="16"/>
        <v>666.9100715508</v>
      </c>
      <c r="J274" s="13">
        <f t="shared" si="17"/>
        <v>0</v>
      </c>
      <c r="K274" s="14">
        <f t="shared" si="18"/>
        <v>0</v>
      </c>
      <c r="L274" s="13">
        <f t="shared" si="19"/>
        <v>666.9100715508</v>
      </c>
      <c r="M274" s="13">
        <f t="shared" si="20"/>
        <v>0</v>
      </c>
      <c r="N274" s="40">
        <f t="shared" si="23"/>
        <v>0</v>
      </c>
      <c r="P274" s="64"/>
      <c r="Q274" s="65"/>
      <c r="R274" s="78"/>
      <c r="S274" s="86"/>
      <c r="T274" s="64"/>
      <c r="U274" s="65"/>
      <c r="V274" s="26"/>
      <c r="W274" s="26"/>
    </row>
    <row r="275" spans="1:23" ht="12.75">
      <c r="A275" s="56" t="s">
        <v>381</v>
      </c>
      <c r="B275" s="6" t="s">
        <v>461</v>
      </c>
      <c r="C275" s="7" t="s">
        <v>462</v>
      </c>
      <c r="D275" s="6" t="s">
        <v>127</v>
      </c>
      <c r="E275" s="14" t="s">
        <v>225</v>
      </c>
      <c r="F275" s="14">
        <f t="shared" si="21"/>
        <v>3</v>
      </c>
      <c r="G275" s="14">
        <f t="shared" si="22"/>
        <v>0</v>
      </c>
      <c r="H275" s="57">
        <v>7.698817564800001</v>
      </c>
      <c r="I275" s="39">
        <f t="shared" si="16"/>
        <v>23.0964526944</v>
      </c>
      <c r="J275" s="13">
        <f t="shared" si="17"/>
        <v>0</v>
      </c>
      <c r="K275" s="14">
        <f t="shared" si="18"/>
        <v>0</v>
      </c>
      <c r="L275" s="13">
        <f t="shared" si="19"/>
        <v>23.0964526944</v>
      </c>
      <c r="M275" s="13">
        <f t="shared" si="20"/>
        <v>0</v>
      </c>
      <c r="N275" s="40">
        <f t="shared" si="23"/>
        <v>0</v>
      </c>
      <c r="P275" s="64"/>
      <c r="Q275" s="65"/>
      <c r="R275" s="78"/>
      <c r="S275" s="86"/>
      <c r="T275" s="64"/>
      <c r="U275" s="65"/>
      <c r="V275" s="26"/>
      <c r="W275" s="26"/>
    </row>
    <row r="276" spans="1:23" ht="12.75">
      <c r="A276" s="56" t="s">
        <v>384</v>
      </c>
      <c r="B276" s="6" t="s">
        <v>463</v>
      </c>
      <c r="C276" s="7" t="s">
        <v>464</v>
      </c>
      <c r="D276" s="6" t="s">
        <v>127</v>
      </c>
      <c r="E276" s="14" t="s">
        <v>225</v>
      </c>
      <c r="F276" s="14">
        <f t="shared" si="21"/>
        <v>3</v>
      </c>
      <c r="G276" s="14">
        <f t="shared" si="22"/>
        <v>0</v>
      </c>
      <c r="H276" s="57">
        <v>346.44679041600006</v>
      </c>
      <c r="I276" s="39">
        <f t="shared" si="16"/>
        <v>1039.340371248</v>
      </c>
      <c r="J276" s="13">
        <f t="shared" si="17"/>
        <v>0</v>
      </c>
      <c r="K276" s="14">
        <f t="shared" si="18"/>
        <v>0</v>
      </c>
      <c r="L276" s="13">
        <f t="shared" si="19"/>
        <v>1039.340371248</v>
      </c>
      <c r="M276" s="13">
        <f t="shared" si="20"/>
        <v>0</v>
      </c>
      <c r="N276" s="40">
        <f t="shared" si="23"/>
        <v>0</v>
      </c>
      <c r="P276" s="64"/>
      <c r="Q276" s="65"/>
      <c r="R276" s="78"/>
      <c r="S276" s="86"/>
      <c r="T276" s="64"/>
      <c r="U276" s="65"/>
      <c r="V276" s="26"/>
      <c r="W276" s="26"/>
    </row>
    <row r="277" spans="1:23" ht="12.75">
      <c r="A277" s="56" t="s">
        <v>465</v>
      </c>
      <c r="B277" s="6" t="s">
        <v>466</v>
      </c>
      <c r="C277" s="7" t="s">
        <v>467</v>
      </c>
      <c r="D277" s="6" t="s">
        <v>203</v>
      </c>
      <c r="E277" s="14" t="s">
        <v>468</v>
      </c>
      <c r="F277" s="14">
        <f t="shared" si="21"/>
        <v>8.4</v>
      </c>
      <c r="G277" s="14">
        <f t="shared" si="22"/>
        <v>0</v>
      </c>
      <c r="H277" s="57">
        <v>45.2305531932</v>
      </c>
      <c r="I277" s="39">
        <f t="shared" si="16"/>
        <v>379.93664682288005</v>
      </c>
      <c r="J277" s="13">
        <f t="shared" si="17"/>
        <v>0</v>
      </c>
      <c r="K277" s="14">
        <f t="shared" si="18"/>
        <v>0</v>
      </c>
      <c r="L277" s="13">
        <f t="shared" si="19"/>
        <v>379.93664682288005</v>
      </c>
      <c r="M277" s="13">
        <f t="shared" si="20"/>
        <v>0</v>
      </c>
      <c r="N277" s="40">
        <f t="shared" si="23"/>
        <v>0</v>
      </c>
      <c r="P277" s="64"/>
      <c r="Q277" s="65"/>
      <c r="R277" s="78"/>
      <c r="S277" s="86"/>
      <c r="T277" s="64"/>
      <c r="U277" s="65"/>
      <c r="V277" s="26"/>
      <c r="W277" s="26"/>
    </row>
    <row r="278" spans="1:23" ht="12.75">
      <c r="A278" s="56" t="s">
        <v>469</v>
      </c>
      <c r="B278" s="6" t="s">
        <v>470</v>
      </c>
      <c r="C278" s="7" t="s">
        <v>471</v>
      </c>
      <c r="D278" s="6" t="s">
        <v>127</v>
      </c>
      <c r="E278" s="14" t="s">
        <v>222</v>
      </c>
      <c r="F278" s="14">
        <f t="shared" si="21"/>
        <v>2</v>
      </c>
      <c r="G278" s="14">
        <f t="shared" si="22"/>
        <v>0</v>
      </c>
      <c r="H278" s="57">
        <v>85.6493454084</v>
      </c>
      <c r="I278" s="39">
        <f t="shared" si="16"/>
        <v>171.2986908168</v>
      </c>
      <c r="J278" s="13">
        <f t="shared" si="17"/>
        <v>0</v>
      </c>
      <c r="K278" s="14">
        <f t="shared" si="18"/>
        <v>0</v>
      </c>
      <c r="L278" s="13">
        <f t="shared" si="19"/>
        <v>171.2986908168</v>
      </c>
      <c r="M278" s="13">
        <f t="shared" si="20"/>
        <v>0</v>
      </c>
      <c r="N278" s="40">
        <f t="shared" si="23"/>
        <v>0</v>
      </c>
      <c r="P278" s="64"/>
      <c r="Q278" s="65"/>
      <c r="R278" s="78"/>
      <c r="S278" s="86"/>
      <c r="T278" s="64"/>
      <c r="U278" s="65"/>
      <c r="V278" s="26"/>
      <c r="W278" s="26"/>
    </row>
    <row r="279" spans="1:23" ht="12.75">
      <c r="A279" s="56" t="s">
        <v>472</v>
      </c>
      <c r="B279" s="6" t="s">
        <v>473</v>
      </c>
      <c r="C279" s="7" t="s">
        <v>474</v>
      </c>
      <c r="D279" s="6" t="s">
        <v>127</v>
      </c>
      <c r="E279" s="14" t="s">
        <v>211</v>
      </c>
      <c r="F279" s="14">
        <f t="shared" si="21"/>
        <v>6</v>
      </c>
      <c r="G279" s="14">
        <f t="shared" si="22"/>
        <v>0</v>
      </c>
      <c r="H279" s="57">
        <v>108.7457981028</v>
      </c>
      <c r="I279" s="39">
        <f t="shared" si="16"/>
        <v>652.4747886168</v>
      </c>
      <c r="J279" s="13">
        <f t="shared" si="17"/>
        <v>0</v>
      </c>
      <c r="K279" s="14">
        <f t="shared" si="18"/>
        <v>0</v>
      </c>
      <c r="L279" s="13">
        <f t="shared" si="19"/>
        <v>652.4747886168</v>
      </c>
      <c r="M279" s="13">
        <f t="shared" si="20"/>
        <v>0</v>
      </c>
      <c r="N279" s="40">
        <f t="shared" si="23"/>
        <v>0</v>
      </c>
      <c r="P279" s="64"/>
      <c r="Q279" s="65"/>
      <c r="R279" s="78"/>
      <c r="S279" s="86"/>
      <c r="T279" s="64"/>
      <c r="U279" s="65"/>
      <c r="V279" s="26"/>
      <c r="W279" s="26"/>
    </row>
    <row r="280" spans="1:23" ht="12.75">
      <c r="A280" s="56" t="s">
        <v>475</v>
      </c>
      <c r="B280" s="6" t="s">
        <v>476</v>
      </c>
      <c r="C280" s="7" t="s">
        <v>477</v>
      </c>
      <c r="D280" s="6" t="s">
        <v>127</v>
      </c>
      <c r="E280" s="14" t="s">
        <v>67</v>
      </c>
      <c r="F280" s="14">
        <f t="shared" si="21"/>
        <v>1</v>
      </c>
      <c r="G280" s="14">
        <f t="shared" si="22"/>
        <v>0</v>
      </c>
      <c r="H280" s="57">
        <v>11.5482263472</v>
      </c>
      <c r="I280" s="39">
        <f t="shared" si="16"/>
        <v>11.5482263472</v>
      </c>
      <c r="J280" s="13">
        <f t="shared" si="17"/>
        <v>0</v>
      </c>
      <c r="K280" s="14">
        <f t="shared" si="18"/>
        <v>0</v>
      </c>
      <c r="L280" s="13">
        <f t="shared" si="19"/>
        <v>11.5482263472</v>
      </c>
      <c r="M280" s="13">
        <f t="shared" si="20"/>
        <v>0</v>
      </c>
      <c r="N280" s="40">
        <f t="shared" si="23"/>
        <v>0</v>
      </c>
      <c r="P280" s="64"/>
      <c r="Q280" s="65"/>
      <c r="R280" s="78"/>
      <c r="S280" s="86"/>
      <c r="T280" s="64"/>
      <c r="U280" s="65"/>
      <c r="V280" s="26"/>
      <c r="W280" s="26"/>
    </row>
    <row r="281" spans="1:23" ht="12.75">
      <c r="A281" s="56" t="s">
        <v>478</v>
      </c>
      <c r="B281" s="6" t="s">
        <v>479</v>
      </c>
      <c r="C281" s="7" t="s">
        <v>480</v>
      </c>
      <c r="D281" s="6" t="s">
        <v>210</v>
      </c>
      <c r="E281" s="14" t="s">
        <v>222</v>
      </c>
      <c r="F281" s="14">
        <f t="shared" si="21"/>
        <v>2</v>
      </c>
      <c r="G281" s="14">
        <f t="shared" si="22"/>
        <v>0</v>
      </c>
      <c r="H281" s="57">
        <v>127.0304898192</v>
      </c>
      <c r="I281" s="39">
        <f t="shared" si="16"/>
        <v>254.0609796384</v>
      </c>
      <c r="J281" s="13">
        <f t="shared" si="17"/>
        <v>0</v>
      </c>
      <c r="K281" s="14">
        <f t="shared" si="18"/>
        <v>0</v>
      </c>
      <c r="L281" s="13">
        <f t="shared" si="19"/>
        <v>254.0609796384</v>
      </c>
      <c r="M281" s="13">
        <f t="shared" si="20"/>
        <v>0</v>
      </c>
      <c r="N281" s="40">
        <f t="shared" si="23"/>
        <v>0</v>
      </c>
      <c r="P281" s="64"/>
      <c r="Q281" s="65"/>
      <c r="R281" s="78"/>
      <c r="S281" s="86"/>
      <c r="T281" s="64"/>
      <c r="U281" s="65"/>
      <c r="V281" s="26"/>
      <c r="W281" s="26"/>
    </row>
    <row r="282" spans="1:23" ht="12.75">
      <c r="A282" s="56" t="s">
        <v>481</v>
      </c>
      <c r="B282" s="6" t="s">
        <v>59</v>
      </c>
      <c r="C282" s="7" t="s">
        <v>482</v>
      </c>
      <c r="D282" s="6" t="s">
        <v>66</v>
      </c>
      <c r="E282" s="14" t="s">
        <v>67</v>
      </c>
      <c r="F282" s="14">
        <f t="shared" si="21"/>
        <v>1</v>
      </c>
      <c r="G282" s="14">
        <f t="shared" si="22"/>
        <v>0</v>
      </c>
      <c r="H282" s="57">
        <v>242.51275329120003</v>
      </c>
      <c r="I282" s="39">
        <f t="shared" si="16"/>
        <v>242.51275329120003</v>
      </c>
      <c r="J282" s="13">
        <f t="shared" si="17"/>
        <v>0</v>
      </c>
      <c r="K282" s="14">
        <f t="shared" si="18"/>
        <v>0</v>
      </c>
      <c r="L282" s="13">
        <f t="shared" si="19"/>
        <v>242.51275329120003</v>
      </c>
      <c r="M282" s="13">
        <f t="shared" si="20"/>
        <v>0</v>
      </c>
      <c r="N282" s="40">
        <f t="shared" si="23"/>
        <v>0</v>
      </c>
      <c r="P282" s="64"/>
      <c r="Q282" s="65"/>
      <c r="R282" s="78"/>
      <c r="S282" s="86"/>
      <c r="T282" s="64"/>
      <c r="U282" s="65"/>
      <c r="V282" s="26"/>
      <c r="W282" s="26"/>
    </row>
    <row r="283" spans="1:23" ht="12.75">
      <c r="A283" s="56" t="s">
        <v>483</v>
      </c>
      <c r="B283" s="6" t="s">
        <v>59</v>
      </c>
      <c r="C283" s="7" t="s">
        <v>484</v>
      </c>
      <c r="D283" s="6" t="s">
        <v>66</v>
      </c>
      <c r="E283" s="14" t="s">
        <v>67</v>
      </c>
      <c r="F283" s="14">
        <f t="shared" si="21"/>
        <v>1</v>
      </c>
      <c r="G283" s="14">
        <f t="shared" si="22"/>
        <v>0</v>
      </c>
      <c r="H283" s="57">
        <v>242.51275329120003</v>
      </c>
      <c r="I283" s="39">
        <f t="shared" si="16"/>
        <v>242.51275329120003</v>
      </c>
      <c r="J283" s="13">
        <f t="shared" si="17"/>
        <v>0</v>
      </c>
      <c r="K283" s="14">
        <f t="shared" si="18"/>
        <v>0</v>
      </c>
      <c r="L283" s="13">
        <f t="shared" si="19"/>
        <v>242.51275329120003</v>
      </c>
      <c r="M283" s="13">
        <f t="shared" si="20"/>
        <v>0</v>
      </c>
      <c r="N283" s="40">
        <f t="shared" si="23"/>
        <v>0</v>
      </c>
      <c r="P283" s="64"/>
      <c r="Q283" s="65"/>
      <c r="R283" s="78"/>
      <c r="S283" s="86"/>
      <c r="T283" s="64"/>
      <c r="U283" s="65"/>
      <c r="V283" s="26"/>
      <c r="W283" s="26"/>
    </row>
    <row r="284" spans="1:23" ht="12.75">
      <c r="A284" s="56" t="s">
        <v>485</v>
      </c>
      <c r="B284" s="6" t="s">
        <v>59</v>
      </c>
      <c r="C284" s="7" t="s">
        <v>486</v>
      </c>
      <c r="D284" s="6" t="s">
        <v>66</v>
      </c>
      <c r="E284" s="14" t="s">
        <v>67</v>
      </c>
      <c r="F284" s="14">
        <f t="shared" si="21"/>
        <v>1</v>
      </c>
      <c r="G284" s="14">
        <f t="shared" si="22"/>
        <v>0</v>
      </c>
      <c r="H284" s="57">
        <v>503.31019829880006</v>
      </c>
      <c r="I284" s="39">
        <f t="shared" si="16"/>
        <v>503.31019829880006</v>
      </c>
      <c r="J284" s="13">
        <f t="shared" si="17"/>
        <v>0</v>
      </c>
      <c r="K284" s="14">
        <f t="shared" si="18"/>
        <v>0</v>
      </c>
      <c r="L284" s="13">
        <f t="shared" si="19"/>
        <v>503.31019829880006</v>
      </c>
      <c r="M284" s="13">
        <f t="shared" si="20"/>
        <v>0</v>
      </c>
      <c r="N284" s="40">
        <f t="shared" si="23"/>
        <v>0</v>
      </c>
      <c r="P284" s="64"/>
      <c r="Q284" s="65"/>
      <c r="R284" s="78"/>
      <c r="S284" s="86"/>
      <c r="T284" s="64"/>
      <c r="U284" s="65"/>
      <c r="V284" s="26"/>
      <c r="W284" s="26"/>
    </row>
    <row r="285" spans="1:23" ht="12.75">
      <c r="A285" s="56" t="s">
        <v>487</v>
      </c>
      <c r="B285" s="6" t="s">
        <v>488</v>
      </c>
      <c r="C285" s="7" t="s">
        <v>489</v>
      </c>
      <c r="D285" s="6" t="s">
        <v>47</v>
      </c>
      <c r="E285" s="14" t="s">
        <v>279</v>
      </c>
      <c r="F285" s="14">
        <f t="shared" si="21"/>
        <v>140</v>
      </c>
      <c r="G285" s="14">
        <f t="shared" si="22"/>
        <v>0</v>
      </c>
      <c r="H285" s="57">
        <v>22.134100498800002</v>
      </c>
      <c r="I285" s="39">
        <f t="shared" si="16"/>
        <v>3098.7740698320004</v>
      </c>
      <c r="J285" s="13">
        <f t="shared" si="17"/>
        <v>0</v>
      </c>
      <c r="K285" s="14">
        <f t="shared" si="18"/>
        <v>0</v>
      </c>
      <c r="L285" s="13">
        <f t="shared" si="19"/>
        <v>3098.7740698320004</v>
      </c>
      <c r="M285" s="13">
        <f t="shared" si="20"/>
        <v>0</v>
      </c>
      <c r="N285" s="40">
        <f t="shared" si="23"/>
        <v>0</v>
      </c>
      <c r="P285" s="64"/>
      <c r="Q285" s="65"/>
      <c r="R285" s="78"/>
      <c r="S285" s="86"/>
      <c r="T285" s="64"/>
      <c r="U285" s="65"/>
      <c r="V285" s="26"/>
      <c r="W285" s="26"/>
    </row>
    <row r="286" spans="1:23" ht="12.75">
      <c r="A286" s="56" t="s">
        <v>490</v>
      </c>
      <c r="B286" s="6" t="s">
        <v>491</v>
      </c>
      <c r="C286" s="7" t="s">
        <v>492</v>
      </c>
      <c r="D286" s="6" t="s">
        <v>47</v>
      </c>
      <c r="E286" s="14" t="s">
        <v>302</v>
      </c>
      <c r="F286" s="14">
        <f t="shared" si="21"/>
        <v>10</v>
      </c>
      <c r="G286" s="14">
        <f t="shared" si="22"/>
        <v>0</v>
      </c>
      <c r="H286" s="57">
        <v>36.5693834328</v>
      </c>
      <c r="I286" s="39">
        <f t="shared" si="16"/>
        <v>365.69383432800004</v>
      </c>
      <c r="J286" s="13">
        <f t="shared" si="17"/>
        <v>0</v>
      </c>
      <c r="K286" s="14">
        <f t="shared" si="18"/>
        <v>0</v>
      </c>
      <c r="L286" s="13">
        <f t="shared" si="19"/>
        <v>365.69383432800004</v>
      </c>
      <c r="M286" s="13">
        <f t="shared" si="20"/>
        <v>0</v>
      </c>
      <c r="N286" s="40">
        <f t="shared" si="23"/>
        <v>0</v>
      </c>
      <c r="P286" s="64"/>
      <c r="Q286" s="65"/>
      <c r="R286" s="78"/>
      <c r="S286" s="86"/>
      <c r="T286" s="64"/>
      <c r="U286" s="65"/>
      <c r="V286" s="26"/>
      <c r="W286" s="26"/>
    </row>
    <row r="287" spans="1:23" ht="12.75">
      <c r="A287" s="56" t="s">
        <v>493</v>
      </c>
      <c r="B287" s="6" t="s">
        <v>494</v>
      </c>
      <c r="C287" s="7" t="s">
        <v>495</v>
      </c>
      <c r="D287" s="6" t="s">
        <v>127</v>
      </c>
      <c r="E287" s="14" t="s">
        <v>211</v>
      </c>
      <c r="F287" s="14">
        <f t="shared" si="21"/>
        <v>6</v>
      </c>
      <c r="G287" s="14">
        <f t="shared" si="22"/>
        <v>0</v>
      </c>
      <c r="H287" s="57">
        <v>80.8375844304</v>
      </c>
      <c r="I287" s="39">
        <f t="shared" si="16"/>
        <v>485.0255065824</v>
      </c>
      <c r="J287" s="13">
        <f t="shared" si="17"/>
        <v>0</v>
      </c>
      <c r="K287" s="14">
        <f t="shared" si="18"/>
        <v>0</v>
      </c>
      <c r="L287" s="13">
        <f t="shared" si="19"/>
        <v>485.0255065824</v>
      </c>
      <c r="M287" s="13">
        <f t="shared" si="20"/>
        <v>0</v>
      </c>
      <c r="N287" s="40">
        <f t="shared" si="23"/>
        <v>0</v>
      </c>
      <c r="P287" s="64"/>
      <c r="Q287" s="65"/>
      <c r="R287" s="78"/>
      <c r="S287" s="86"/>
      <c r="T287" s="64"/>
      <c r="U287" s="65"/>
      <c r="V287" s="26"/>
      <c r="W287" s="26"/>
    </row>
    <row r="288" spans="1:23" ht="12.75">
      <c r="A288" s="56" t="s">
        <v>496</v>
      </c>
      <c r="B288" s="6" t="s">
        <v>497</v>
      </c>
      <c r="C288" s="7" t="s">
        <v>498</v>
      </c>
      <c r="D288" s="6" t="s">
        <v>127</v>
      </c>
      <c r="E288" s="14" t="s">
        <v>214</v>
      </c>
      <c r="F288" s="14">
        <f t="shared" si="21"/>
        <v>4</v>
      </c>
      <c r="G288" s="14">
        <f t="shared" si="22"/>
        <v>0</v>
      </c>
      <c r="H288" s="57">
        <v>80.8375844304</v>
      </c>
      <c r="I288" s="39">
        <f t="shared" si="16"/>
        <v>323.3503377216</v>
      </c>
      <c r="J288" s="13">
        <f t="shared" si="17"/>
        <v>0</v>
      </c>
      <c r="K288" s="14">
        <f t="shared" si="18"/>
        <v>0</v>
      </c>
      <c r="L288" s="13">
        <f t="shared" si="19"/>
        <v>323.3503377216</v>
      </c>
      <c r="M288" s="13">
        <f t="shared" si="20"/>
        <v>0</v>
      </c>
      <c r="N288" s="40">
        <f t="shared" si="23"/>
        <v>0</v>
      </c>
      <c r="P288" s="64"/>
      <c r="Q288" s="65"/>
      <c r="R288" s="78"/>
      <c r="S288" s="86"/>
      <c r="T288" s="64"/>
      <c r="U288" s="65"/>
      <c r="V288" s="26"/>
      <c r="W288" s="26"/>
    </row>
    <row r="289" spans="1:23" ht="12.75">
      <c r="A289" s="56" t="s">
        <v>499</v>
      </c>
      <c r="B289" s="6" t="s">
        <v>500</v>
      </c>
      <c r="C289" s="7" t="s">
        <v>501</v>
      </c>
      <c r="D289" s="6" t="s">
        <v>210</v>
      </c>
      <c r="E289" s="14" t="s">
        <v>302</v>
      </c>
      <c r="F289" s="14">
        <f t="shared" si="21"/>
        <v>10</v>
      </c>
      <c r="G289" s="14">
        <f t="shared" si="22"/>
        <v>0</v>
      </c>
      <c r="H289" s="57">
        <v>75.0634712568</v>
      </c>
      <c r="I289" s="39">
        <f t="shared" si="16"/>
        <v>750.6347125679999</v>
      </c>
      <c r="J289" s="13">
        <f t="shared" si="17"/>
        <v>0</v>
      </c>
      <c r="K289" s="14">
        <f t="shared" si="18"/>
        <v>0</v>
      </c>
      <c r="L289" s="13">
        <f t="shared" si="19"/>
        <v>750.6347125679999</v>
      </c>
      <c r="M289" s="13">
        <f t="shared" si="20"/>
        <v>0</v>
      </c>
      <c r="N289" s="40">
        <f t="shared" si="23"/>
        <v>0</v>
      </c>
      <c r="P289" s="64"/>
      <c r="Q289" s="65"/>
      <c r="R289" s="78"/>
      <c r="S289" s="86"/>
      <c r="T289" s="64"/>
      <c r="U289" s="65"/>
      <c r="V289" s="26"/>
      <c r="W289" s="26"/>
    </row>
    <row r="290" spans="1:23" ht="12.75">
      <c r="A290" s="56" t="s">
        <v>502</v>
      </c>
      <c r="B290" s="6" t="s">
        <v>503</v>
      </c>
      <c r="C290" s="7" t="s">
        <v>504</v>
      </c>
      <c r="D290" s="6" t="s">
        <v>210</v>
      </c>
      <c r="E290" s="14" t="s">
        <v>225</v>
      </c>
      <c r="F290" s="14">
        <f t="shared" si="21"/>
        <v>3</v>
      </c>
      <c r="G290" s="14">
        <f t="shared" si="22"/>
        <v>0</v>
      </c>
      <c r="H290" s="57">
        <v>178.9975083816</v>
      </c>
      <c r="I290" s="39">
        <f t="shared" si="16"/>
        <v>536.9925251448</v>
      </c>
      <c r="J290" s="13">
        <f t="shared" si="17"/>
        <v>0</v>
      </c>
      <c r="K290" s="14">
        <f t="shared" si="18"/>
        <v>0</v>
      </c>
      <c r="L290" s="13">
        <f t="shared" si="19"/>
        <v>536.9925251448</v>
      </c>
      <c r="M290" s="13">
        <f t="shared" si="20"/>
        <v>0</v>
      </c>
      <c r="N290" s="40">
        <f t="shared" si="23"/>
        <v>0</v>
      </c>
      <c r="P290" s="64"/>
      <c r="Q290" s="65"/>
      <c r="R290" s="78"/>
      <c r="S290" s="86"/>
      <c r="T290" s="64"/>
      <c r="U290" s="65"/>
      <c r="V290" s="26"/>
      <c r="W290" s="26"/>
    </row>
    <row r="291" spans="1:23" ht="12.75">
      <c r="A291" s="56" t="s">
        <v>505</v>
      </c>
      <c r="B291" s="6" t="s">
        <v>59</v>
      </c>
      <c r="C291" s="7" t="s">
        <v>506</v>
      </c>
      <c r="D291" s="6" t="s">
        <v>389</v>
      </c>
      <c r="E291" s="14" t="s">
        <v>507</v>
      </c>
      <c r="F291" s="14">
        <f t="shared" si="21"/>
        <v>19</v>
      </c>
      <c r="G291" s="14">
        <f t="shared" si="22"/>
        <v>0</v>
      </c>
      <c r="H291" s="57">
        <v>313.7268157656</v>
      </c>
      <c r="I291" s="39">
        <f t="shared" si="16"/>
        <v>5960.8094995464</v>
      </c>
      <c r="J291" s="13">
        <f t="shared" si="17"/>
        <v>0</v>
      </c>
      <c r="K291" s="14">
        <f t="shared" si="18"/>
        <v>0</v>
      </c>
      <c r="L291" s="13">
        <f t="shared" si="19"/>
        <v>5960.8094995464</v>
      </c>
      <c r="M291" s="13">
        <f t="shared" si="20"/>
        <v>0</v>
      </c>
      <c r="N291" s="40">
        <f t="shared" si="23"/>
        <v>0</v>
      </c>
      <c r="P291" s="64"/>
      <c r="Q291" s="65"/>
      <c r="R291" s="78"/>
      <c r="S291" s="86"/>
      <c r="T291" s="64"/>
      <c r="U291" s="65"/>
      <c r="V291" s="26"/>
      <c r="W291" s="26"/>
    </row>
    <row r="292" spans="1:23" ht="12.75">
      <c r="A292" s="56"/>
      <c r="B292" s="6"/>
      <c r="C292" s="7" t="s">
        <v>508</v>
      </c>
      <c r="D292" s="6"/>
      <c r="E292" s="14"/>
      <c r="F292" s="14"/>
      <c r="G292" s="14"/>
      <c r="H292" s="57"/>
      <c r="I292" s="39"/>
      <c r="J292" s="13"/>
      <c r="K292" s="14"/>
      <c r="L292" s="13"/>
      <c r="M292" s="13"/>
      <c r="N292" s="40"/>
      <c r="P292" s="64"/>
      <c r="Q292" s="65"/>
      <c r="R292" s="78"/>
      <c r="S292" s="86"/>
      <c r="T292" s="64"/>
      <c r="U292" s="65"/>
      <c r="V292" s="26"/>
      <c r="W292" s="26"/>
    </row>
    <row r="293" spans="1:23" ht="12.75">
      <c r="A293" s="56" t="s">
        <v>509</v>
      </c>
      <c r="B293" s="6" t="s">
        <v>510</v>
      </c>
      <c r="C293" s="7" t="s">
        <v>511</v>
      </c>
      <c r="D293" s="6" t="s">
        <v>47</v>
      </c>
      <c r="E293" s="14" t="s">
        <v>512</v>
      </c>
      <c r="F293" s="14">
        <f t="shared" si="21"/>
        <v>4.62</v>
      </c>
      <c r="G293" s="14">
        <f t="shared" si="22"/>
        <v>0</v>
      </c>
      <c r="H293" s="57">
        <v>25.983509281200003</v>
      </c>
      <c r="I293" s="39">
        <f t="shared" si="16"/>
        <v>120.04381287914401</v>
      </c>
      <c r="J293" s="13">
        <f t="shared" si="17"/>
        <v>0</v>
      </c>
      <c r="K293" s="14">
        <f t="shared" si="18"/>
        <v>0</v>
      </c>
      <c r="L293" s="13">
        <f t="shared" si="19"/>
        <v>120.04381287914401</v>
      </c>
      <c r="M293" s="13">
        <f t="shared" si="20"/>
        <v>0</v>
      </c>
      <c r="N293" s="40">
        <f t="shared" si="23"/>
        <v>0</v>
      </c>
      <c r="P293" s="64"/>
      <c r="Q293" s="65"/>
      <c r="R293" s="78"/>
      <c r="S293" s="86"/>
      <c r="T293" s="64"/>
      <c r="U293" s="65"/>
      <c r="V293" s="26"/>
      <c r="W293" s="26"/>
    </row>
    <row r="294" spans="1:23" ht="12.75">
      <c r="A294" s="56" t="s">
        <v>513</v>
      </c>
      <c r="B294" s="6" t="s">
        <v>514</v>
      </c>
      <c r="C294" s="7" t="s">
        <v>515</v>
      </c>
      <c r="D294" s="6" t="s">
        <v>516</v>
      </c>
      <c r="E294" s="14" t="s">
        <v>517</v>
      </c>
      <c r="F294" s="14">
        <f t="shared" si="21"/>
        <v>147</v>
      </c>
      <c r="G294" s="14">
        <f t="shared" si="22"/>
        <v>0</v>
      </c>
      <c r="H294" s="57">
        <v>25.0211570856</v>
      </c>
      <c r="I294" s="39">
        <f t="shared" si="16"/>
        <v>3678.1100915832</v>
      </c>
      <c r="J294" s="13">
        <f t="shared" si="17"/>
        <v>0</v>
      </c>
      <c r="K294" s="14">
        <f t="shared" si="18"/>
        <v>0</v>
      </c>
      <c r="L294" s="13">
        <f t="shared" si="19"/>
        <v>3678.1100915832</v>
      </c>
      <c r="M294" s="13">
        <f t="shared" si="20"/>
        <v>0</v>
      </c>
      <c r="N294" s="40">
        <f t="shared" si="23"/>
        <v>0</v>
      </c>
      <c r="P294" s="64"/>
      <c r="Q294" s="65"/>
      <c r="R294" s="78"/>
      <c r="S294" s="86"/>
      <c r="T294" s="64"/>
      <c r="U294" s="65"/>
      <c r="V294" s="26"/>
      <c r="W294" s="26"/>
    </row>
    <row r="295" spans="1:23" ht="12.75">
      <c r="A295" s="56" t="s">
        <v>518</v>
      </c>
      <c r="B295" s="6" t="s">
        <v>519</v>
      </c>
      <c r="C295" s="7" t="s">
        <v>520</v>
      </c>
      <c r="D295" s="6" t="s">
        <v>207</v>
      </c>
      <c r="E295" s="14" t="s">
        <v>214</v>
      </c>
      <c r="F295" s="14">
        <f t="shared" si="21"/>
        <v>4</v>
      </c>
      <c r="G295" s="14">
        <f t="shared" si="22"/>
        <v>0</v>
      </c>
      <c r="H295" s="57">
        <v>25.983509281200003</v>
      </c>
      <c r="I295" s="39">
        <f t="shared" si="16"/>
        <v>103.93403712480001</v>
      </c>
      <c r="J295" s="13">
        <f t="shared" si="17"/>
        <v>0</v>
      </c>
      <c r="K295" s="14">
        <f t="shared" si="18"/>
        <v>0</v>
      </c>
      <c r="L295" s="13">
        <f t="shared" si="19"/>
        <v>103.93403712480001</v>
      </c>
      <c r="M295" s="13">
        <f t="shared" si="20"/>
        <v>0</v>
      </c>
      <c r="N295" s="40">
        <f t="shared" si="23"/>
        <v>0</v>
      </c>
      <c r="P295" s="64"/>
      <c r="Q295" s="65"/>
      <c r="R295" s="78"/>
      <c r="S295" s="86"/>
      <c r="T295" s="64"/>
      <c r="U295" s="65"/>
      <c r="V295" s="26"/>
      <c r="W295" s="26"/>
    </row>
    <row r="296" spans="1:23" ht="12.75">
      <c r="A296" s="56" t="s">
        <v>521</v>
      </c>
      <c r="B296" s="6" t="s">
        <v>522</v>
      </c>
      <c r="C296" s="7" t="s">
        <v>523</v>
      </c>
      <c r="D296" s="6" t="s">
        <v>210</v>
      </c>
      <c r="E296" s="14" t="s">
        <v>211</v>
      </c>
      <c r="F296" s="14">
        <f t="shared" si="21"/>
        <v>6</v>
      </c>
      <c r="G296" s="14">
        <f t="shared" si="22"/>
        <v>0</v>
      </c>
      <c r="H296" s="57">
        <v>25.983509281200003</v>
      </c>
      <c r="I296" s="39">
        <f t="shared" si="16"/>
        <v>155.90105568720003</v>
      </c>
      <c r="J296" s="13">
        <f t="shared" si="17"/>
        <v>0</v>
      </c>
      <c r="K296" s="14">
        <f t="shared" si="18"/>
        <v>0</v>
      </c>
      <c r="L296" s="13">
        <f t="shared" si="19"/>
        <v>155.90105568720003</v>
      </c>
      <c r="M296" s="13">
        <f t="shared" si="20"/>
        <v>0</v>
      </c>
      <c r="N296" s="40">
        <f t="shared" si="23"/>
        <v>0</v>
      </c>
      <c r="P296" s="64"/>
      <c r="Q296" s="65"/>
      <c r="R296" s="78"/>
      <c r="S296" s="86"/>
      <c r="T296" s="64"/>
      <c r="U296" s="65"/>
      <c r="V296" s="26"/>
      <c r="W296" s="26"/>
    </row>
    <row r="297" spans="1:23" ht="12.75">
      <c r="A297" s="56" t="s">
        <v>524</v>
      </c>
      <c r="B297" s="6" t="s">
        <v>59</v>
      </c>
      <c r="C297" s="7" t="s">
        <v>525</v>
      </c>
      <c r="D297" s="6" t="s">
        <v>66</v>
      </c>
      <c r="E297" s="14" t="s">
        <v>67</v>
      </c>
      <c r="F297" s="14">
        <f t="shared" si="21"/>
        <v>1</v>
      </c>
      <c r="G297" s="14">
        <f t="shared" si="22"/>
        <v>0</v>
      </c>
      <c r="H297" s="57">
        <v>0</v>
      </c>
      <c r="I297" s="39">
        <f t="shared" si="16"/>
        <v>0</v>
      </c>
      <c r="J297" s="13">
        <f t="shared" si="17"/>
        <v>0</v>
      </c>
      <c r="K297" s="14">
        <f t="shared" si="18"/>
        <v>0</v>
      </c>
      <c r="L297" s="13">
        <f t="shared" si="19"/>
        <v>0</v>
      </c>
      <c r="M297" s="13">
        <f t="shared" si="20"/>
        <v>0</v>
      </c>
      <c r="N297" s="40"/>
      <c r="P297" s="64"/>
      <c r="Q297" s="65"/>
      <c r="R297" s="78"/>
      <c r="S297" s="86"/>
      <c r="T297" s="64"/>
      <c r="U297" s="65"/>
      <c r="V297" s="26"/>
      <c r="W297" s="26"/>
    </row>
    <row r="298" spans="1:23" ht="12.75">
      <c r="A298" s="56" t="s">
        <v>526</v>
      </c>
      <c r="B298" s="6" t="s">
        <v>59</v>
      </c>
      <c r="C298" s="7" t="s">
        <v>527</v>
      </c>
      <c r="D298" s="6" t="s">
        <v>66</v>
      </c>
      <c r="E298" s="14" t="s">
        <v>67</v>
      </c>
      <c r="F298" s="14">
        <f t="shared" si="21"/>
        <v>1</v>
      </c>
      <c r="G298" s="14">
        <f t="shared" si="22"/>
        <v>0</v>
      </c>
      <c r="H298" s="57">
        <v>0</v>
      </c>
      <c r="I298" s="39">
        <f t="shared" si="16"/>
        <v>0</v>
      </c>
      <c r="J298" s="13">
        <f t="shared" si="17"/>
        <v>0</v>
      </c>
      <c r="K298" s="14">
        <f t="shared" si="18"/>
        <v>0</v>
      </c>
      <c r="L298" s="13">
        <f t="shared" si="19"/>
        <v>0</v>
      </c>
      <c r="M298" s="13">
        <f t="shared" si="20"/>
        <v>0</v>
      </c>
      <c r="N298" s="40"/>
      <c r="P298" s="64"/>
      <c r="Q298" s="65"/>
      <c r="R298" s="78"/>
      <c r="S298" s="86"/>
      <c r="T298" s="64"/>
      <c r="U298" s="65"/>
      <c r="V298" s="26"/>
      <c r="W298" s="26"/>
    </row>
    <row r="299" spans="1:23" ht="12.75">
      <c r="A299" s="56" t="s">
        <v>528</v>
      </c>
      <c r="B299" s="6" t="s">
        <v>59</v>
      </c>
      <c r="C299" s="7" t="s">
        <v>529</v>
      </c>
      <c r="D299" s="6" t="s">
        <v>66</v>
      </c>
      <c r="E299" s="14" t="s">
        <v>67</v>
      </c>
      <c r="F299" s="14">
        <f t="shared" si="21"/>
        <v>1</v>
      </c>
      <c r="G299" s="14">
        <f t="shared" si="22"/>
        <v>0</v>
      </c>
      <c r="H299" s="57">
        <v>0</v>
      </c>
      <c r="I299" s="39">
        <f t="shared" si="16"/>
        <v>0</v>
      </c>
      <c r="J299" s="13">
        <f t="shared" si="17"/>
        <v>0</v>
      </c>
      <c r="K299" s="14">
        <f t="shared" si="18"/>
        <v>0</v>
      </c>
      <c r="L299" s="13">
        <f t="shared" si="19"/>
        <v>0</v>
      </c>
      <c r="M299" s="13">
        <f t="shared" si="20"/>
        <v>0</v>
      </c>
      <c r="N299" s="40"/>
      <c r="P299" s="64"/>
      <c r="Q299" s="65"/>
      <c r="R299" s="78"/>
      <c r="S299" s="86"/>
      <c r="T299" s="64"/>
      <c r="U299" s="65"/>
      <c r="V299" s="26"/>
      <c r="W299" s="26"/>
    </row>
    <row r="300" spans="1:23" ht="12.75">
      <c r="A300" s="56" t="s">
        <v>530</v>
      </c>
      <c r="B300" s="6" t="s">
        <v>531</v>
      </c>
      <c r="C300" s="7" t="s">
        <v>532</v>
      </c>
      <c r="D300" s="6" t="s">
        <v>127</v>
      </c>
      <c r="E300" s="14" t="s">
        <v>225</v>
      </c>
      <c r="F300" s="14">
        <f t="shared" si="21"/>
        <v>3</v>
      </c>
      <c r="G300" s="14">
        <f t="shared" si="22"/>
        <v>0</v>
      </c>
      <c r="H300" s="57">
        <v>242.51275329120003</v>
      </c>
      <c r="I300" s="39">
        <f t="shared" si="16"/>
        <v>727.5382598736</v>
      </c>
      <c r="J300" s="13">
        <f t="shared" si="17"/>
        <v>0</v>
      </c>
      <c r="K300" s="14">
        <f t="shared" si="18"/>
        <v>0</v>
      </c>
      <c r="L300" s="13">
        <f t="shared" si="19"/>
        <v>727.5382598736</v>
      </c>
      <c r="M300" s="13">
        <f t="shared" si="20"/>
        <v>0</v>
      </c>
      <c r="N300" s="40">
        <f t="shared" si="23"/>
        <v>0</v>
      </c>
      <c r="P300" s="64"/>
      <c r="Q300" s="65"/>
      <c r="R300" s="78"/>
      <c r="S300" s="86"/>
      <c r="T300" s="64"/>
      <c r="U300" s="65"/>
      <c r="V300" s="26"/>
      <c r="W300" s="26"/>
    </row>
    <row r="301" spans="1:23" ht="12.75">
      <c r="A301" s="56" t="s">
        <v>533</v>
      </c>
      <c r="B301" s="6" t="s">
        <v>59</v>
      </c>
      <c r="C301" s="7" t="s">
        <v>534</v>
      </c>
      <c r="D301" s="6" t="s">
        <v>389</v>
      </c>
      <c r="E301" s="14" t="s">
        <v>225</v>
      </c>
      <c r="F301" s="14">
        <f t="shared" si="21"/>
        <v>3</v>
      </c>
      <c r="G301" s="14">
        <f t="shared" si="22"/>
        <v>0</v>
      </c>
      <c r="H301" s="57">
        <v>313.7268157656</v>
      </c>
      <c r="I301" s="39">
        <f t="shared" si="16"/>
        <v>941.1804472968</v>
      </c>
      <c r="J301" s="13">
        <f t="shared" si="17"/>
        <v>0</v>
      </c>
      <c r="K301" s="14">
        <f t="shared" si="18"/>
        <v>0</v>
      </c>
      <c r="L301" s="13">
        <f t="shared" si="19"/>
        <v>941.1804472968</v>
      </c>
      <c r="M301" s="13">
        <f t="shared" si="20"/>
        <v>0</v>
      </c>
      <c r="N301" s="40">
        <f t="shared" si="23"/>
        <v>0</v>
      </c>
      <c r="P301" s="64"/>
      <c r="Q301" s="65"/>
      <c r="R301" s="78"/>
      <c r="S301" s="86"/>
      <c r="T301" s="64"/>
      <c r="U301" s="65"/>
      <c r="V301" s="26"/>
      <c r="W301" s="26"/>
    </row>
    <row r="302" spans="1:23" ht="12.75">
      <c r="A302" s="56"/>
      <c r="B302" s="6"/>
      <c r="C302" s="7" t="s">
        <v>535</v>
      </c>
      <c r="D302" s="6"/>
      <c r="E302" s="14"/>
      <c r="F302" s="14"/>
      <c r="G302" s="14"/>
      <c r="H302" s="57"/>
      <c r="I302" s="39"/>
      <c r="J302" s="13"/>
      <c r="K302" s="14"/>
      <c r="L302" s="13"/>
      <c r="M302" s="13"/>
      <c r="N302" s="40"/>
      <c r="P302" s="64"/>
      <c r="Q302" s="65"/>
      <c r="R302" s="78"/>
      <c r="S302" s="86"/>
      <c r="T302" s="64"/>
      <c r="U302" s="65"/>
      <c r="V302" s="26"/>
      <c r="W302" s="26"/>
    </row>
    <row r="303" spans="1:23" ht="12.75">
      <c r="A303" s="56" t="s">
        <v>536</v>
      </c>
      <c r="B303" s="6" t="s">
        <v>537</v>
      </c>
      <c r="C303" s="7" t="s">
        <v>538</v>
      </c>
      <c r="D303" s="6" t="s">
        <v>210</v>
      </c>
      <c r="E303" s="14" t="s">
        <v>225</v>
      </c>
      <c r="F303" s="14">
        <f t="shared" si="21"/>
        <v>3</v>
      </c>
      <c r="G303" s="14">
        <f t="shared" si="22"/>
        <v>0</v>
      </c>
      <c r="H303" s="57">
        <v>139.541068362</v>
      </c>
      <c r="I303" s="39">
        <f t="shared" si="16"/>
        <v>418.623205086</v>
      </c>
      <c r="J303" s="13">
        <f t="shared" si="17"/>
        <v>0</v>
      </c>
      <c r="K303" s="14">
        <f t="shared" si="18"/>
        <v>0</v>
      </c>
      <c r="L303" s="13">
        <f t="shared" si="19"/>
        <v>418.623205086</v>
      </c>
      <c r="M303" s="13">
        <f t="shared" si="20"/>
        <v>0</v>
      </c>
      <c r="N303" s="40">
        <f t="shared" si="23"/>
        <v>0</v>
      </c>
      <c r="P303" s="64"/>
      <c r="Q303" s="65"/>
      <c r="R303" s="78"/>
      <c r="S303" s="86"/>
      <c r="T303" s="64"/>
      <c r="U303" s="65"/>
      <c r="V303" s="26"/>
      <c r="W303" s="26"/>
    </row>
    <row r="304" spans="1:23" ht="12.75">
      <c r="A304" s="56" t="s">
        <v>539</v>
      </c>
      <c r="B304" s="6" t="s">
        <v>540</v>
      </c>
      <c r="C304" s="7" t="s">
        <v>541</v>
      </c>
      <c r="D304" s="6" t="s">
        <v>210</v>
      </c>
      <c r="E304" s="14" t="s">
        <v>225</v>
      </c>
      <c r="F304" s="14">
        <f t="shared" si="21"/>
        <v>3</v>
      </c>
      <c r="G304" s="14">
        <f t="shared" si="22"/>
        <v>0</v>
      </c>
      <c r="H304" s="57">
        <v>2556.9697837092003</v>
      </c>
      <c r="I304" s="39">
        <f t="shared" si="16"/>
        <v>7670.9093511276005</v>
      </c>
      <c r="J304" s="13">
        <f t="shared" si="17"/>
        <v>0</v>
      </c>
      <c r="K304" s="14">
        <f t="shared" si="18"/>
        <v>0</v>
      </c>
      <c r="L304" s="13">
        <f t="shared" si="19"/>
        <v>7670.9093511276005</v>
      </c>
      <c r="M304" s="13">
        <f t="shared" si="20"/>
        <v>0</v>
      </c>
      <c r="N304" s="40">
        <f t="shared" si="23"/>
        <v>0</v>
      </c>
      <c r="P304" s="64"/>
      <c r="Q304" s="65"/>
      <c r="R304" s="78"/>
      <c r="S304" s="86"/>
      <c r="T304" s="64"/>
      <c r="U304" s="65"/>
      <c r="V304" s="26"/>
      <c r="W304" s="26"/>
    </row>
    <row r="305" spans="1:23" ht="12.75">
      <c r="A305" s="56" t="s">
        <v>542</v>
      </c>
      <c r="B305" s="6" t="s">
        <v>59</v>
      </c>
      <c r="C305" s="7" t="s">
        <v>543</v>
      </c>
      <c r="D305" s="6" t="s">
        <v>66</v>
      </c>
      <c r="E305" s="14" t="s">
        <v>67</v>
      </c>
      <c r="F305" s="14">
        <f t="shared" si="21"/>
        <v>1</v>
      </c>
      <c r="G305" s="14">
        <f t="shared" si="22"/>
        <v>0</v>
      </c>
      <c r="H305" s="57">
        <v>0</v>
      </c>
      <c r="I305" s="39">
        <f t="shared" si="16"/>
        <v>0</v>
      </c>
      <c r="J305" s="13">
        <f t="shared" si="17"/>
        <v>0</v>
      </c>
      <c r="K305" s="14">
        <f t="shared" si="18"/>
        <v>0</v>
      </c>
      <c r="L305" s="13">
        <f t="shared" si="19"/>
        <v>0</v>
      </c>
      <c r="M305" s="13">
        <f t="shared" si="20"/>
        <v>0</v>
      </c>
      <c r="N305" s="40"/>
      <c r="P305" s="64"/>
      <c r="Q305" s="65"/>
      <c r="R305" s="78"/>
      <c r="S305" s="86"/>
      <c r="T305" s="64"/>
      <c r="U305" s="65"/>
      <c r="V305" s="26"/>
      <c r="W305" s="26"/>
    </row>
    <row r="306" spans="1:23" ht="12.75">
      <c r="A306" s="56" t="s">
        <v>544</v>
      </c>
      <c r="B306" s="6" t="s">
        <v>59</v>
      </c>
      <c r="C306" s="7" t="s">
        <v>545</v>
      </c>
      <c r="D306" s="6" t="s">
        <v>66</v>
      </c>
      <c r="E306" s="14" t="s">
        <v>67</v>
      </c>
      <c r="F306" s="14">
        <f t="shared" si="21"/>
        <v>1</v>
      </c>
      <c r="G306" s="14">
        <f t="shared" si="22"/>
        <v>0</v>
      </c>
      <c r="H306" s="57">
        <v>0</v>
      </c>
      <c r="I306" s="39">
        <f t="shared" si="16"/>
        <v>0</v>
      </c>
      <c r="J306" s="13">
        <f t="shared" si="17"/>
        <v>0</v>
      </c>
      <c r="K306" s="14">
        <f t="shared" si="18"/>
        <v>0</v>
      </c>
      <c r="L306" s="13">
        <f t="shared" si="19"/>
        <v>0</v>
      </c>
      <c r="M306" s="13">
        <f t="shared" si="20"/>
        <v>0</v>
      </c>
      <c r="N306" s="40"/>
      <c r="P306" s="64"/>
      <c r="Q306" s="65"/>
      <c r="R306" s="78"/>
      <c r="S306" s="86"/>
      <c r="T306" s="64"/>
      <c r="U306" s="65"/>
      <c r="V306" s="26"/>
      <c r="W306" s="26"/>
    </row>
    <row r="307" spans="1:23" ht="12.75">
      <c r="A307" s="56" t="s">
        <v>546</v>
      </c>
      <c r="B307" s="6" t="s">
        <v>59</v>
      </c>
      <c r="C307" s="7" t="s">
        <v>547</v>
      </c>
      <c r="D307" s="6" t="s">
        <v>66</v>
      </c>
      <c r="E307" s="14" t="s">
        <v>67</v>
      </c>
      <c r="F307" s="14">
        <f t="shared" si="21"/>
        <v>1</v>
      </c>
      <c r="G307" s="14">
        <f t="shared" si="22"/>
        <v>0</v>
      </c>
      <c r="H307" s="57">
        <v>0</v>
      </c>
      <c r="I307" s="39">
        <f t="shared" si="16"/>
        <v>0</v>
      </c>
      <c r="J307" s="13">
        <f t="shared" si="17"/>
        <v>0</v>
      </c>
      <c r="K307" s="14">
        <f t="shared" si="18"/>
        <v>0</v>
      </c>
      <c r="L307" s="13">
        <f t="shared" si="19"/>
        <v>0</v>
      </c>
      <c r="M307" s="13">
        <f t="shared" si="20"/>
        <v>0</v>
      </c>
      <c r="N307" s="40"/>
      <c r="P307" s="64"/>
      <c r="Q307" s="65"/>
      <c r="R307" s="78"/>
      <c r="S307" s="86"/>
      <c r="T307" s="64"/>
      <c r="U307" s="65"/>
      <c r="V307" s="26"/>
      <c r="W307" s="26"/>
    </row>
    <row r="308" spans="1:23" ht="12.75">
      <c r="A308" s="56"/>
      <c r="B308" s="6"/>
      <c r="C308" s="7"/>
      <c r="D308" s="6"/>
      <c r="E308" s="14"/>
      <c r="F308" s="14"/>
      <c r="G308" s="14"/>
      <c r="H308" s="57"/>
      <c r="I308" s="39"/>
      <c r="J308" s="13"/>
      <c r="K308" s="14"/>
      <c r="L308" s="13"/>
      <c r="M308" s="13"/>
      <c r="N308" s="40"/>
      <c r="P308" s="64"/>
      <c r="Q308" s="65"/>
      <c r="R308" s="78"/>
      <c r="S308" s="86"/>
      <c r="T308" s="64"/>
      <c r="U308" s="65"/>
      <c r="V308" s="26"/>
      <c r="W308" s="26"/>
    </row>
    <row r="309" spans="1:23" ht="12.75">
      <c r="A309" s="56"/>
      <c r="B309" s="18" t="s">
        <v>31</v>
      </c>
      <c r="C309" s="15" t="s">
        <v>107</v>
      </c>
      <c r="D309" s="6"/>
      <c r="E309" s="14"/>
      <c r="F309" s="14"/>
      <c r="G309" s="14"/>
      <c r="H309" s="57"/>
      <c r="I309" s="39"/>
      <c r="J309" s="13"/>
      <c r="K309" s="14"/>
      <c r="L309" s="13"/>
      <c r="M309" s="13"/>
      <c r="N309" s="40"/>
      <c r="P309" s="64"/>
      <c r="Q309" s="65"/>
      <c r="R309" s="78"/>
      <c r="S309" s="86"/>
      <c r="T309" s="64"/>
      <c r="U309" s="65"/>
      <c r="V309" s="26"/>
      <c r="W309" s="26"/>
    </row>
    <row r="310" spans="1:23" ht="12.75">
      <c r="A310" s="56" t="s">
        <v>33</v>
      </c>
      <c r="B310" s="6" t="s">
        <v>59</v>
      </c>
      <c r="C310" s="7" t="s">
        <v>324</v>
      </c>
      <c r="D310" s="6" t="s">
        <v>66</v>
      </c>
      <c r="E310" s="14" t="s">
        <v>67</v>
      </c>
      <c r="F310" s="14">
        <f t="shared" si="21"/>
        <v>1</v>
      </c>
      <c r="G310" s="14">
        <f t="shared" si="22"/>
        <v>0</v>
      </c>
      <c r="H310" s="57">
        <v>12029.402445000002</v>
      </c>
      <c r="I310" s="39">
        <f>E310*H310</f>
        <v>12029.402445000002</v>
      </c>
      <c r="J310" s="13">
        <f>IF(G310&lt;0,G310*H310,0)</f>
        <v>0</v>
      </c>
      <c r="K310" s="14">
        <f>IF(G310&lt;=0,0,G310*H310)</f>
        <v>0</v>
      </c>
      <c r="L310" s="13">
        <f>I310+J310+K310</f>
        <v>12029.402445000002</v>
      </c>
      <c r="M310" s="13">
        <f>L310-I310</f>
        <v>0</v>
      </c>
      <c r="N310" s="40">
        <f t="shared" si="23"/>
        <v>0</v>
      </c>
      <c r="P310" s="64"/>
      <c r="Q310" s="65"/>
      <c r="R310" s="78"/>
      <c r="S310" s="86"/>
      <c r="T310" s="64"/>
      <c r="U310" s="65"/>
      <c r="V310" s="26"/>
      <c r="W310" s="26"/>
    </row>
    <row r="311" spans="1:23" ht="12.75">
      <c r="A311" s="56"/>
      <c r="B311" s="6"/>
      <c r="C311" s="7"/>
      <c r="D311" s="6"/>
      <c r="E311" s="14"/>
      <c r="F311" s="14"/>
      <c r="G311" s="14"/>
      <c r="H311" s="57"/>
      <c r="I311" s="39"/>
      <c r="J311" s="13"/>
      <c r="K311" s="14"/>
      <c r="L311" s="13"/>
      <c r="M311" s="13"/>
      <c r="N311" s="40"/>
      <c r="P311" s="64"/>
      <c r="Q311" s="65"/>
      <c r="R311" s="78"/>
      <c r="S311" s="86"/>
      <c r="T311" s="64"/>
      <c r="U311" s="65"/>
      <c r="V311" s="26"/>
      <c r="W311" s="26"/>
    </row>
    <row r="312" spans="1:23" ht="12.75">
      <c r="A312" s="56"/>
      <c r="B312" s="6"/>
      <c r="C312" s="7"/>
      <c r="D312" s="6"/>
      <c r="E312" s="14"/>
      <c r="F312" s="14"/>
      <c r="G312" s="14"/>
      <c r="H312" s="57"/>
      <c r="I312" s="39"/>
      <c r="J312" s="13"/>
      <c r="K312" s="14"/>
      <c r="L312" s="13"/>
      <c r="M312" s="13"/>
      <c r="N312" s="40"/>
      <c r="P312" s="64"/>
      <c r="Q312" s="65"/>
      <c r="R312" s="78"/>
      <c r="S312" s="86"/>
      <c r="T312" s="64"/>
      <c r="U312" s="65"/>
      <c r="V312" s="26"/>
      <c r="W312" s="26"/>
    </row>
    <row r="313" spans="1:23" s="21" customFormat="1" ht="12.75">
      <c r="A313" s="56"/>
      <c r="B313" s="6"/>
      <c r="C313" s="15" t="s">
        <v>28</v>
      </c>
      <c r="D313" s="6"/>
      <c r="E313" s="14"/>
      <c r="F313" s="14"/>
      <c r="G313" s="14"/>
      <c r="H313" s="57"/>
      <c r="I313" s="39"/>
      <c r="J313" s="13"/>
      <c r="K313" s="14"/>
      <c r="L313" s="13"/>
      <c r="M313" s="13"/>
      <c r="N313" s="40"/>
      <c r="O313" s="22"/>
      <c r="P313" s="68"/>
      <c r="Q313" s="65"/>
      <c r="R313" s="78"/>
      <c r="S313" s="86"/>
      <c r="T313" s="64"/>
      <c r="U313" s="65"/>
      <c r="V313" s="26"/>
      <c r="W313" s="26"/>
    </row>
    <row r="314" spans="1:23" s="21" customFormat="1" ht="12.75">
      <c r="A314" s="58"/>
      <c r="B314" s="18"/>
      <c r="C314" s="15"/>
      <c r="D314" s="18"/>
      <c r="E314" s="19"/>
      <c r="F314" s="19">
        <f>E314+SUM(P314:U314)</f>
        <v>0</v>
      </c>
      <c r="G314" s="19">
        <f>F314-E314</f>
        <v>0</v>
      </c>
      <c r="H314" s="59"/>
      <c r="I314" s="41">
        <f>ROUND(E314*H314,2)</f>
        <v>0</v>
      </c>
      <c r="J314" s="20">
        <f>ROUND(IF(G314&lt;0,G314*H314,0),2)</f>
        <v>0</v>
      </c>
      <c r="K314" s="19">
        <f>ROUND(IF(G314&lt;=0,0,G314*H314),2)</f>
        <v>0</v>
      </c>
      <c r="L314" s="20">
        <f>I314+J314+K314</f>
        <v>0</v>
      </c>
      <c r="M314" s="20">
        <f>L314-I314</f>
        <v>0</v>
      </c>
      <c r="N314" s="42" t="e">
        <f>M314/L314</f>
        <v>#DIV/0!</v>
      </c>
      <c r="P314" s="68"/>
      <c r="Q314" s="69"/>
      <c r="R314" s="80"/>
      <c r="S314" s="88"/>
      <c r="T314" s="68"/>
      <c r="U314" s="69"/>
      <c r="V314" s="26"/>
      <c r="W314" s="26"/>
    </row>
    <row r="315" spans="1:23" s="21" customFormat="1" ht="12.75">
      <c r="A315" s="58"/>
      <c r="B315" s="15"/>
      <c r="C315" s="15"/>
      <c r="D315" s="18"/>
      <c r="E315" s="19"/>
      <c r="F315" s="19"/>
      <c r="G315" s="19"/>
      <c r="H315" s="59"/>
      <c r="I315" s="41"/>
      <c r="J315" s="20"/>
      <c r="K315" s="19"/>
      <c r="L315" s="20"/>
      <c r="M315" s="20"/>
      <c r="N315" s="42"/>
      <c r="P315" s="68"/>
      <c r="Q315" s="69"/>
      <c r="R315" s="80"/>
      <c r="S315" s="88"/>
      <c r="T315" s="68"/>
      <c r="U315" s="69"/>
      <c r="V315" s="26"/>
      <c r="W315" s="26"/>
    </row>
    <row r="316" spans="1:23" s="22" customFormat="1" ht="12.75">
      <c r="A316" s="56"/>
      <c r="B316" s="6"/>
      <c r="C316" s="7"/>
      <c r="D316" s="6"/>
      <c r="E316" s="14"/>
      <c r="F316" s="14"/>
      <c r="G316" s="14"/>
      <c r="H316" s="57"/>
      <c r="I316" s="39"/>
      <c r="J316" s="13"/>
      <c r="K316" s="14"/>
      <c r="L316" s="13"/>
      <c r="M316" s="13"/>
      <c r="N316" s="40"/>
      <c r="P316" s="66"/>
      <c r="Q316" s="67"/>
      <c r="R316" s="79"/>
      <c r="S316" s="87"/>
      <c r="T316" s="66"/>
      <c r="U316" s="67"/>
      <c r="V316" s="26"/>
      <c r="W316" s="26"/>
    </row>
    <row r="317" spans="1:21" ht="13.5" thickBot="1">
      <c r="A317" s="56"/>
      <c r="B317" s="6"/>
      <c r="C317" s="7"/>
      <c r="D317" s="6"/>
      <c r="E317" s="6"/>
      <c r="F317" s="6"/>
      <c r="G317" s="6"/>
      <c r="H317" s="44"/>
      <c r="I317" s="43"/>
      <c r="J317" s="6"/>
      <c r="K317" s="6"/>
      <c r="L317" s="6"/>
      <c r="M317" s="6"/>
      <c r="N317" s="44"/>
      <c r="P317" s="70"/>
      <c r="Q317" s="71"/>
      <c r="R317" s="81"/>
      <c r="S317" s="89"/>
      <c r="T317" s="70"/>
      <c r="U317" s="71"/>
    </row>
    <row r="318" spans="1:22" ht="13.5" thickBot="1">
      <c r="A318" s="60"/>
      <c r="B318" s="61"/>
      <c r="C318" s="62" t="s">
        <v>17</v>
      </c>
      <c r="D318" s="61"/>
      <c r="E318" s="61"/>
      <c r="F318" s="61"/>
      <c r="G318" s="61"/>
      <c r="H318" s="63"/>
      <c r="I318" s="45">
        <f>SUBTOTAL(9,I9:I316)</f>
        <v>2627021.350441567</v>
      </c>
      <c r="J318" s="46">
        <f>SUM(J9:J317)</f>
        <v>-128745.06460849076</v>
      </c>
      <c r="K318" s="46">
        <f>SUM(K9:K317)</f>
        <v>60072.1893417921</v>
      </c>
      <c r="L318" s="47">
        <f>SUM(L9:L317)</f>
        <v>2558348.47517487</v>
      </c>
      <c r="M318" s="47">
        <f>SUM(M9:M317)</f>
        <v>-68672.87526669864</v>
      </c>
      <c r="N318" s="48">
        <f>M318/I318</f>
        <v>-0.026140965795788316</v>
      </c>
      <c r="V318" s="27"/>
    </row>
    <row r="319" spans="9:13" ht="4.5" customHeight="1">
      <c r="I319" s="1"/>
      <c r="M319" s="21"/>
    </row>
    <row r="321" ht="12.75">
      <c r="C321" s="24"/>
    </row>
    <row r="322" ht="12.75">
      <c r="C322" s="24"/>
    </row>
    <row r="323" ht="12.75">
      <c r="C323" s="25"/>
    </row>
    <row r="325" ht="12.75">
      <c r="C325" s="24"/>
    </row>
  </sheetData>
  <sheetProtection/>
  <autoFilter ref="B10:N312"/>
  <mergeCells count="19">
    <mergeCell ref="A1:N1"/>
    <mergeCell ref="B5:B7"/>
    <mergeCell ref="A5:A7"/>
    <mergeCell ref="E5:E7"/>
    <mergeCell ref="F5:F7"/>
    <mergeCell ref="D5:D7"/>
    <mergeCell ref="C5:C7"/>
    <mergeCell ref="G5:G7"/>
    <mergeCell ref="H5:H7"/>
    <mergeCell ref="P8:Q8"/>
    <mergeCell ref="R8:S8"/>
    <mergeCell ref="T8:U8"/>
    <mergeCell ref="P5:U5"/>
    <mergeCell ref="I5:I7"/>
    <mergeCell ref="M5:M7"/>
    <mergeCell ref="J5:J7"/>
    <mergeCell ref="K5:K7"/>
    <mergeCell ref="L5:L7"/>
    <mergeCell ref="N5:N7"/>
  </mergeCells>
  <printOptions/>
  <pageMargins left="0.7874015748031497" right="0.7874015748031497" top="0.9448818897637796" bottom="0.984251968503937" header="0.5118110236220472" footer="0.5118110236220472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zakourilovah</dc:creator>
  <cp:keywords/>
  <dc:description/>
  <cp:lastModifiedBy>Magda Švédíková</cp:lastModifiedBy>
  <cp:lastPrinted>2012-10-17T06:37:48Z</cp:lastPrinted>
  <dcterms:created xsi:type="dcterms:W3CDTF">2004-02-16T12:54:11Z</dcterms:created>
  <dcterms:modified xsi:type="dcterms:W3CDTF">2012-11-20T07:49:28Z</dcterms:modified>
  <cp:category/>
  <cp:version/>
  <cp:contentType/>
  <cp:contentStatus/>
</cp:coreProperties>
</file>