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Rozpis ocenění změn kanalizace" sheetId="1" r:id="rId1"/>
  </sheets>
  <definedNames>
    <definedName name="_xlnm._FilterDatabase" localSheetId="0" hidden="1">'Rozpis ocenění změn kanalizace'!$A$8:$U$140</definedName>
    <definedName name="_xlnm.Print_Titles" localSheetId="0">'Rozpis ocenění změn kanalizace'!$1:$8</definedName>
  </definedNames>
  <calcPr fullCalcOnLoad="1"/>
</workbook>
</file>

<file path=xl/sharedStrings.xml><?xml version="1.0" encoding="utf-8"?>
<sst xmlns="http://schemas.openxmlformats.org/spreadsheetml/2006/main" count="502" uniqueCount="180">
  <si>
    <t xml:space="preserve">Rozpis ocenění změn položek  </t>
  </si>
  <si>
    <t>č.</t>
  </si>
  <si>
    <t>Poř. č. pol.</t>
  </si>
  <si>
    <t>Kód položky</t>
  </si>
  <si>
    <t>Název položky</t>
  </si>
  <si>
    <t>m.j.</t>
  </si>
  <si>
    <t>Množství ve smlouvě</t>
  </si>
  <si>
    <t>Množství ve změně</t>
  </si>
  <si>
    <t>Množství rozdílu</t>
  </si>
  <si>
    <t>Cena za m.j. v                   Kč</t>
  </si>
  <si>
    <t>Cena celkem ve smlouvě v Kč</t>
  </si>
  <si>
    <t>Méněpráce ve změně v Kč</t>
  </si>
  <si>
    <t>Vícepráce ve změně v Kč</t>
  </si>
  <si>
    <t>Cena celkem ve změně v Kč</t>
  </si>
  <si>
    <t>Rozdíl cen celkem v      Kč</t>
  </si>
  <si>
    <t>Rozdíl cen celkem v      %</t>
  </si>
  <si>
    <t xml:space="preserve">ZMĚNA SOUPISU PRACÍ </t>
  </si>
  <si>
    <t>CELKEM BEZ DPH</t>
  </si>
  <si>
    <t>Název stavby:</t>
  </si>
  <si>
    <t>Název SO/PS:</t>
  </si>
  <si>
    <t>Číslo SO / PS:</t>
  </si>
  <si>
    <t>množství ve změně- doplnit buď za objekty nebo různé práce na jednom objektu apod.</t>
  </si>
  <si>
    <t>doplnit mn.</t>
  </si>
  <si>
    <t>méněpráce</t>
  </si>
  <si>
    <t>vícepráce</t>
  </si>
  <si>
    <t>1.změna</t>
  </si>
  <si>
    <t>2.změna</t>
  </si>
  <si>
    <t>3.změna</t>
  </si>
  <si>
    <t>Nové položky   (doplněny z jiných rozpočtů, vl.kalkulace,atd…)</t>
  </si>
  <si>
    <t>objekt</t>
  </si>
  <si>
    <t>oddíl</t>
  </si>
  <si>
    <t>001 - zemní práce</t>
  </si>
  <si>
    <t>1</t>
  </si>
  <si>
    <t>m3</t>
  </si>
  <si>
    <t>2</t>
  </si>
  <si>
    <t>011 - přípravné a přidružené práce</t>
  </si>
  <si>
    <t>m</t>
  </si>
  <si>
    <t>3</t>
  </si>
  <si>
    <t>4</t>
  </si>
  <si>
    <t>30,000</t>
  </si>
  <si>
    <t>5</t>
  </si>
  <si>
    <t>6</t>
  </si>
  <si>
    <t>soubor</t>
  </si>
  <si>
    <t>1,000</t>
  </si>
  <si>
    <t>7</t>
  </si>
  <si>
    <t>8</t>
  </si>
  <si>
    <t>9</t>
  </si>
  <si>
    <t>10</t>
  </si>
  <si>
    <t>11</t>
  </si>
  <si>
    <t>m2</t>
  </si>
  <si>
    <t>699 - přesun hmot HSV</t>
  </si>
  <si>
    <t>t</t>
  </si>
  <si>
    <t>999 - přirážky</t>
  </si>
  <si>
    <t>979097115</t>
  </si>
  <si>
    <t>Poplatek za skládku - ostatní zemina</t>
  </si>
  <si>
    <t>ks</t>
  </si>
  <si>
    <t>D+M</t>
  </si>
  <si>
    <t>M</t>
  </si>
  <si>
    <t>KUS</t>
  </si>
  <si>
    <t>6,000</t>
  </si>
  <si>
    <t>4,000</t>
  </si>
  <si>
    <t>2,000</t>
  </si>
  <si>
    <t>12</t>
  </si>
  <si>
    <t>13</t>
  </si>
  <si>
    <t>14</t>
  </si>
  <si>
    <t>15</t>
  </si>
  <si>
    <t>16</t>
  </si>
  <si>
    <t>9,000</t>
  </si>
  <si>
    <t>132201202</t>
  </si>
  <si>
    <t>Hloubení rýh š do 2000 mm v hornině tř. 3 objemu do 1000 m3</t>
  </si>
  <si>
    <t>132201209</t>
  </si>
  <si>
    <t>Příplatek za lepivost k hloubení rýh š do 2000 mm v hornině tř. 3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</si>
  <si>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</si>
  <si>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</si>
  <si>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</si>
  <si>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</si>
  <si>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008 - potrubí</t>
  </si>
  <si>
    <t>161101101</t>
  </si>
  <si>
    <t>Svislé přemístění výkopku z horniny tř. 1 až 4 hl výkopu do 2,5 m</t>
  </si>
  <si>
    <t>20,000</t>
  </si>
  <si>
    <t>8,000</t>
  </si>
  <si>
    <t>18,000</t>
  </si>
  <si>
    <t>32,000</t>
  </si>
  <si>
    <t>001 - splašková kanalizace</t>
  </si>
  <si>
    <t>275,570</t>
  </si>
  <si>
    <t>562,400</t>
  </si>
  <si>
    <t>162201102</t>
  </si>
  <si>
    <t>Vodorovné přemístění do 50 m výkopku z horniny tř. 1 až 4</t>
  </si>
  <si>
    <t>131203102</t>
  </si>
  <si>
    <t>Hloubení jam ručním nebo pneum nářadím v nesoudržných horninách tř. 3</t>
  </si>
  <si>
    <t>4x (1,5 x 1 x 1) = 6m3</t>
  </si>
  <si>
    <t>564231111</t>
  </si>
  <si>
    <t>Podklad nebo podsyp ze štěrkopísku ŠP tl 100 mm</t>
  </si>
  <si>
    <t>140,600</t>
  </si>
  <si>
    <t>obsyp potrubí pískem</t>
  </si>
  <si>
    <t>42,000</t>
  </si>
  <si>
    <t>174101101</t>
  </si>
  <si>
    <t>Zásyp jam, šachet rýh nebo kolem objektů sypaninou se zhutněním</t>
  </si>
  <si>
    <t>201,510</t>
  </si>
  <si>
    <t>002 - zakládání objektů</t>
  </si>
  <si>
    <t>115101201</t>
  </si>
  <si>
    <t>Čerpání vody na dopravní výšku do 10 m průměrný přítok do 500 l/min</t>
  </si>
  <si>
    <t>hr</t>
  </si>
  <si>
    <t>100,000</t>
  </si>
  <si>
    <t>115101301</t>
  </si>
  <si>
    <t>Pohotovost čerpací soupravy pro dopravní výšku do 10 m přítok do 500 l/min</t>
  </si>
  <si>
    <t>d</t>
  </si>
  <si>
    <t>potrubí kanalizační PP UR2 SN 10 roury délky 6 m DN 250</t>
  </si>
  <si>
    <t>24,000</t>
  </si>
  <si>
    <t>871364121</t>
  </si>
  <si>
    <t>Montáž PE potrubí ve výkopu DN 250</t>
  </si>
  <si>
    <t>těsnění gumové UR2 DN250</t>
  </si>
  <si>
    <t>26,000</t>
  </si>
  <si>
    <t>dno šachtové plast průchozí DN 1000 KG 250</t>
  </si>
  <si>
    <t>7,000</t>
  </si>
  <si>
    <t>šachtová skruž plast 1000mm h</t>
  </si>
  <si>
    <t>14,000</t>
  </si>
  <si>
    <t>přechodový konus plast 1000mmm/640mm</t>
  </si>
  <si>
    <t>těsnění 640mm</t>
  </si>
  <si>
    <t>těsnění 1100mm</t>
  </si>
  <si>
    <t>betonový prstenec 1000mm</t>
  </si>
  <si>
    <t>litinový poklop 600/40T D400¨</t>
  </si>
  <si>
    <t>montáž šachty 1000mm</t>
  </si>
  <si>
    <t>fólie výstražná - kanalizace</t>
  </si>
  <si>
    <t>14362522</t>
  </si>
  <si>
    <t>TR SR SV 1 11375.1 D 426 T 8 OK  A</t>
  </si>
  <si>
    <t>7,500</t>
  </si>
  <si>
    <t>chránička ocel</t>
  </si>
  <si>
    <t>230011134</t>
  </si>
  <si>
    <t>Montáž potrubí trouby ocelové hladké tř.11-13 D 377 mm, tl 8,0 mm</t>
  </si>
  <si>
    <t>montáž chráničky</t>
  </si>
  <si>
    <t>230230022</t>
  </si>
  <si>
    <t>Hlavní tlaková zkouška vzduchem 0,6 MPa DN 250</t>
  </si>
  <si>
    <t>kamerová zkouška ve vybraném úseku</t>
  </si>
  <si>
    <t>zajištění přechodného dopravního značení</t>
  </si>
  <si>
    <t>zřízení, provoz a odstranění</t>
  </si>
  <si>
    <t>zařízení staveniště, napojení na energie a spotřeba energií</t>
  </si>
  <si>
    <t>zajištění bezpečnosti na staveništi, lávky, zábradlí, pásky, tabule</t>
  </si>
  <si>
    <t>geodetické vytýčení stavby, zaměření po provedení, zhotovení geometrického plánu po provedení stavby</t>
  </si>
  <si>
    <t>vytýčení inženýrských sítí</t>
  </si>
  <si>
    <t>018 - povrchové úpravy terénu</t>
  </si>
  <si>
    <t>181101102</t>
  </si>
  <si>
    <t>Úprava pláně v zářezech v hornině tř. 1 až 4 se zhutněním</t>
  </si>
  <si>
    <t>998276118</t>
  </si>
  <si>
    <t>Příplatek za zvětšený přesun hmot pro trubní vedení z trub z plastických hmot do 5000 m</t>
  </si>
  <si>
    <t>998222011</t>
  </si>
  <si>
    <t>Přesun hmot pro pozemní komunikace s krytem z kameniva</t>
  </si>
  <si>
    <t>115,000</t>
  </si>
  <si>
    <t>998222094</t>
  </si>
  <si>
    <t>Příplatek za zvětšený přesun pro pozemní komunikace s krytem z kameniva do 5000 m</t>
  </si>
  <si>
    <t>88,660</t>
  </si>
  <si>
    <t>979098191</t>
  </si>
  <si>
    <t>Poplatek za skládku - netříděné</t>
  </si>
  <si>
    <t>ztrátné materiálu a prořez 3% z ceny SO bez DPH</t>
  </si>
  <si>
    <t>002 - splašková kanalizace - veřejné části domovních přípojek</t>
  </si>
  <si>
    <t>132201201</t>
  </si>
  <si>
    <t>Hloubení rýh š do 2000 mm v hornině tř. 3 objemu do 100 m3</t>
  </si>
  <si>
    <t>58,200</t>
  </si>
  <si>
    <t>152,400</t>
  </si>
  <si>
    <t>162201101</t>
  </si>
  <si>
    <t>Vodorovné přemístění do 20 m výkopku z horniny tř. 1 až 4</t>
  </si>
  <si>
    <t>76,200</t>
  </si>
  <si>
    <t>6 x (1x1,5 x2) = 18m3</t>
  </si>
  <si>
    <t>38,100</t>
  </si>
  <si>
    <t>11,430</t>
  </si>
  <si>
    <t>60,960</t>
  </si>
  <si>
    <t>40,000</t>
  </si>
  <si>
    <t>potrubí kanalizační PVC KG SN8 DN 160 mm 6m dl.</t>
  </si>
  <si>
    <t>těsnění gumové DN 160</t>
  </si>
  <si>
    <t>dno šachtové plast přímé 425mm KG 160 vč. těsnění</t>
  </si>
  <si>
    <t>28611363</t>
  </si>
  <si>
    <t>KOLENO KANAL PLAST KGB 150X87R   B</t>
  </si>
  <si>
    <t>šachtová roura plast 425/2000 mm bez hrdla</t>
  </si>
  <si>
    <t>poklop plast pachotěsný 425mm s madlem vč. těsnění</t>
  </si>
  <si>
    <t>montáž plastové šachty 425 mm</t>
  </si>
  <si>
    <t>230230021</t>
  </si>
  <si>
    <t>Hlavní tlaková zkouška vzduchem 0,6 MPa DN max. 200</t>
  </si>
  <si>
    <t>18,280</t>
  </si>
  <si>
    <t>*</t>
  </si>
  <si>
    <t>konec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</si>
</sst>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;[Red]\-#,##0.00"/>
    <numFmt numFmtId="170" formatCode="#,##0.0"/>
    <numFmt numFmtId="171" formatCode="mmm/yyyy"/>
    <numFmt numFmtId="172" formatCode="0.000"/>
    <numFmt numFmtId="173" formatCode="#,##0.00\ &quot;Kč&quot;"/>
    <numFmt numFmtId="174" formatCode="#,##0.0000"/>
    <numFmt numFmtId="175" formatCode="_-* #,##0.000\ &quot;Kč&quot;_-;\-* #,##0.000\ &quot;Kč&quot;_-;_-* &quot;-&quot;??\ &quot;Kč&quot;_-;_-@_-"/>
    <numFmt numFmtId="176" formatCode="#,##0.00000"/>
    <numFmt numFmtId="177" formatCode="0.000%"/>
    <numFmt numFmtId="178" formatCode="#,##0.000_ ;[Red]\-#,##0.000\ "/>
    <numFmt numFmtId="179" formatCode="0.0000"/>
    <numFmt numFmtId="180" formatCode="0.0"/>
    <numFmt numFmtId="181" formatCode="0.00000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_-* #,##0.000\ _K_č_-;\-* #,##0.000\ _K_č_-;_-* &quot;-&quot;??\ _K_č_-;_-@_-"/>
    <numFmt numFmtId="197" formatCode="_-* #,##0.0000\ _K_č_-;\-* #,##0.0000\ _K_č_-;_-* &quot;-&quot;??\ _K_č_-;_-@_-"/>
    <numFmt numFmtId="198" formatCode="_-* #,##0.00000\ _K_č_-;\-* #,##0.00000\ _K_č_-;_-* &quot;-&quot;??\ _K_č_-;_-@_-"/>
    <numFmt numFmtId="199" formatCode="_-* #,##0.000000\ _K_č_-;\-* #,##0.000000\ _K_č_-;_-* &quot;-&quot;??\ _K_č_-;_-@_-"/>
    <numFmt numFmtId="200" formatCode="#,##0.000000"/>
    <numFmt numFmtId="201" formatCode="#,##0.00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i/>
      <sz val="7"/>
      <name val="Arial"/>
      <family val="0"/>
    </font>
    <font>
      <i/>
      <sz val="8"/>
      <name val="Arial"/>
      <family val="0"/>
    </font>
    <font>
      <sz val="10"/>
      <color indexed="26"/>
      <name val="Arial CE"/>
      <family val="0"/>
    </font>
    <font>
      <sz val="8"/>
      <color indexed="26"/>
      <name val="Arial"/>
      <family val="2"/>
    </font>
    <font>
      <b/>
      <sz val="8"/>
      <color indexed="2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Arial CE"/>
      <family val="0"/>
    </font>
    <font>
      <sz val="8"/>
      <color theme="2"/>
      <name val="Arial"/>
      <family val="2"/>
    </font>
    <font>
      <b/>
      <sz val="8"/>
      <color theme="2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10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42" fillId="35" borderId="6" applyNumberFormat="0" applyAlignment="0" applyProtection="0"/>
    <xf numFmtId="0" fontId="9" fillId="3" borderId="0" applyNumberFormat="0" applyBorder="0" applyAlignment="0" applyProtection="0"/>
    <xf numFmtId="0" fontId="43" fillId="36" borderId="1" applyNumberFormat="0" applyAlignment="0" applyProtection="0"/>
    <xf numFmtId="0" fontId="15" fillId="37" borderId="7" applyNumberFormat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10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40" borderId="12" applyNumberFormat="0" applyFont="0" applyAlignment="0" applyProtection="0"/>
    <xf numFmtId="0" fontId="46" fillId="33" borderId="13" applyNumberFormat="0" applyAlignment="0" applyProtection="0"/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11" fillId="7" borderId="17" applyNumberFormat="0" applyAlignment="0" applyProtection="0"/>
    <xf numFmtId="0" fontId="13" fillId="42" borderId="17" applyNumberFormat="0" applyAlignment="0" applyProtection="0"/>
    <xf numFmtId="0" fontId="12" fillId="42" borderId="18" applyNumberFormat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46" borderId="0" applyNumberFormat="0" applyBorder="0" applyAlignment="0" applyProtection="0"/>
  </cellStyleXfs>
  <cellXfs count="11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19" xfId="0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1" fillId="0" borderId="22" xfId="0" applyNumberFormat="1" applyFont="1" applyBorder="1" applyAlignment="1">
      <alignment/>
    </xf>
    <xf numFmtId="164" fontId="21" fillId="0" borderId="22" xfId="0" applyNumberFormat="1" applyFont="1" applyBorder="1" applyAlignment="1">
      <alignment/>
    </xf>
    <xf numFmtId="164" fontId="21" fillId="0" borderId="21" xfId="0" applyNumberFormat="1" applyFont="1" applyBorder="1" applyAlignment="1">
      <alignment/>
    </xf>
    <xf numFmtId="0" fontId="26" fillId="0" borderId="22" xfId="0" applyFont="1" applyBorder="1" applyAlignment="1">
      <alignment/>
    </xf>
    <xf numFmtId="164" fontId="26" fillId="0" borderId="22" xfId="0" applyNumberFormat="1" applyFont="1" applyBorder="1" applyAlignment="1">
      <alignment/>
    </xf>
    <xf numFmtId="4" fontId="26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1" fontId="21" fillId="0" borderId="30" xfId="0" applyNumberFormat="1" applyFont="1" applyBorder="1" applyAlignment="1">
      <alignment horizontal="center"/>
    </xf>
    <xf numFmtId="1" fontId="21" fillId="0" borderId="31" xfId="0" applyNumberFormat="1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4" fontId="21" fillId="0" borderId="34" xfId="0" applyNumberFormat="1" applyFont="1" applyBorder="1" applyAlignment="1">
      <alignment/>
    </xf>
    <xf numFmtId="10" fontId="21" fillId="0" borderId="35" xfId="90" applyNumberFormat="1" applyFont="1" applyBorder="1" applyAlignment="1">
      <alignment/>
    </xf>
    <xf numFmtId="4" fontId="26" fillId="0" borderId="34" xfId="0" applyNumberFormat="1" applyFont="1" applyBorder="1" applyAlignment="1">
      <alignment/>
    </xf>
    <xf numFmtId="10" fontId="26" fillId="0" borderId="35" xfId="90" applyNumberFormat="1" applyFont="1" applyBorder="1" applyAlignment="1">
      <alignment/>
    </xf>
    <xf numFmtId="4" fontId="26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6" fillId="0" borderId="37" xfId="0" applyNumberFormat="1" applyFont="1" applyBorder="1" applyAlignment="1">
      <alignment/>
    </xf>
    <xf numFmtId="10" fontId="21" fillId="0" borderId="38" xfId="90" applyNumberFormat="1" applyFont="1" applyBorder="1" applyAlignment="1">
      <alignment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4" fontId="21" fillId="0" borderId="35" xfId="0" applyNumberFormat="1" applyFont="1" applyBorder="1" applyAlignment="1">
      <alignment/>
    </xf>
    <xf numFmtId="4" fontId="26" fillId="0" borderId="35" xfId="0" applyNumberFormat="1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178" fontId="0" fillId="42" borderId="34" xfId="0" applyNumberFormat="1" applyFill="1" applyBorder="1" applyAlignment="1">
      <alignment/>
    </xf>
    <xf numFmtId="178" fontId="0" fillId="42" borderId="35" xfId="0" applyNumberFormat="1" applyFill="1" applyBorder="1" applyAlignment="1">
      <alignment/>
    </xf>
    <xf numFmtId="178" fontId="3" fillId="42" borderId="34" xfId="0" applyNumberFormat="1" applyFont="1" applyFill="1" applyBorder="1" applyAlignment="1">
      <alignment/>
    </xf>
    <xf numFmtId="178" fontId="3" fillId="42" borderId="35" xfId="0" applyNumberFormat="1" applyFont="1" applyFill="1" applyBorder="1" applyAlignment="1">
      <alignment/>
    </xf>
    <xf numFmtId="0" fontId="20" fillId="0" borderId="39" xfId="0" applyFont="1" applyBorder="1" applyAlignment="1">
      <alignment vertical="center" wrapText="1"/>
    </xf>
    <xf numFmtId="0" fontId="20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47" borderId="42" xfId="0" applyFill="1" applyBorder="1" applyAlignment="1">
      <alignment horizontal="center"/>
    </xf>
    <xf numFmtId="178" fontId="0" fillId="42" borderId="42" xfId="0" applyNumberFormat="1" applyFill="1" applyBorder="1" applyAlignment="1">
      <alignment/>
    </xf>
    <xf numFmtId="178" fontId="3" fillId="42" borderId="42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47" borderId="35" xfId="0" applyFill="1" applyBorder="1" applyAlignment="1">
      <alignment horizontal="center"/>
    </xf>
    <xf numFmtId="0" fontId="0" fillId="0" borderId="44" xfId="0" applyBorder="1" applyAlignment="1">
      <alignment horizontal="center"/>
    </xf>
    <xf numFmtId="178" fontId="0" fillId="42" borderId="45" xfId="0" applyNumberFormat="1" applyFill="1" applyBorder="1" applyAlignment="1">
      <alignment/>
    </xf>
    <xf numFmtId="178" fontId="3" fillId="42" borderId="45" xfId="0" applyNumberFormat="1" applyFont="1" applyFill="1" applyBorder="1" applyAlignment="1">
      <alignment/>
    </xf>
    <xf numFmtId="0" fontId="21" fillId="0" borderId="22" xfId="0" applyFont="1" applyFill="1" applyBorder="1" applyAlignment="1">
      <alignment horizontal="left"/>
    </xf>
    <xf numFmtId="0" fontId="21" fillId="0" borderId="2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" fontId="21" fillId="0" borderId="46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0" fontId="26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0" fillId="0" borderId="0" xfId="0" applyFill="1" applyAlignment="1">
      <alignment/>
    </xf>
    <xf numFmtId="199" fontId="0" fillId="0" borderId="0" xfId="60" applyNumberFormat="1" applyFont="1" applyFill="1" applyAlignment="1">
      <alignment/>
    </xf>
    <xf numFmtId="199" fontId="0" fillId="0" borderId="0" xfId="0" applyNumberFormat="1" applyFill="1" applyAlignment="1">
      <alignment/>
    </xf>
    <xf numFmtId="2" fontId="20" fillId="48" borderId="21" xfId="0" applyNumberFormat="1" applyFont="1" applyFill="1" applyBorder="1" applyAlignment="1" applyProtection="1">
      <alignment wrapText="1"/>
      <protection/>
    </xf>
    <xf numFmtId="0" fontId="0" fillId="0" borderId="21" xfId="0" applyBorder="1" applyAlignment="1">
      <alignment/>
    </xf>
    <xf numFmtId="2" fontId="20" fillId="0" borderId="22" xfId="0" applyNumberFormat="1" applyFont="1" applyFill="1" applyBorder="1" applyAlignment="1" applyProtection="1">
      <alignment wrapText="1"/>
      <protection/>
    </xf>
    <xf numFmtId="0" fontId="0" fillId="0" borderId="22" xfId="0" applyBorder="1" applyAlignment="1">
      <alignment/>
    </xf>
    <xf numFmtId="2" fontId="21" fillId="0" borderId="22" xfId="0" applyNumberFormat="1" applyFont="1" applyFill="1" applyBorder="1" applyAlignment="1" applyProtection="1">
      <alignment wrapText="1"/>
      <protection/>
    </xf>
    <xf numFmtId="2" fontId="27" fillId="0" borderId="22" xfId="0" applyNumberFormat="1" applyFont="1" applyFill="1" applyBorder="1" applyAlignment="1" applyProtection="1">
      <alignment wrapText="1"/>
      <protection/>
    </xf>
    <xf numFmtId="2" fontId="28" fillId="0" borderId="22" xfId="0" applyNumberFormat="1" applyFont="1" applyFill="1" applyBorder="1" applyAlignment="1" applyProtection="1">
      <alignment wrapText="1"/>
      <protection/>
    </xf>
    <xf numFmtId="2" fontId="20" fillId="48" borderId="22" xfId="0" applyNumberFormat="1" applyFont="1" applyFill="1" applyBorder="1" applyAlignment="1" applyProtection="1">
      <alignment wrapText="1"/>
      <protection/>
    </xf>
    <xf numFmtId="0" fontId="0" fillId="47" borderId="47" xfId="0" applyFill="1" applyBorder="1" applyAlignment="1">
      <alignment horizontal="right"/>
    </xf>
    <xf numFmtId="0" fontId="0" fillId="47" borderId="48" xfId="0" applyFill="1" applyBorder="1" applyAlignment="1">
      <alignment horizontal="right"/>
    </xf>
    <xf numFmtId="0" fontId="0" fillId="47" borderId="48" xfId="0" applyFill="1" applyBorder="1" applyAlignment="1">
      <alignment/>
    </xf>
    <xf numFmtId="2" fontId="21" fillId="0" borderId="34" xfId="0" applyNumberFormat="1" applyFont="1" applyFill="1" applyBorder="1" applyAlignment="1" applyProtection="1">
      <alignment wrapText="1"/>
      <protection/>
    </xf>
    <xf numFmtId="0" fontId="50" fillId="0" borderId="32" xfId="0" applyFont="1" applyBorder="1" applyAlignment="1">
      <alignment/>
    </xf>
    <xf numFmtId="0" fontId="50" fillId="0" borderId="34" xfId="0" applyFont="1" applyBorder="1" applyAlignment="1">
      <alignment/>
    </xf>
    <xf numFmtId="0" fontId="51" fillId="0" borderId="34" xfId="0" applyFont="1" applyBorder="1" applyAlignment="1">
      <alignment/>
    </xf>
    <xf numFmtId="0" fontId="52" fillId="0" borderId="34" xfId="0" applyFont="1" applyBorder="1" applyAlignment="1">
      <alignment/>
    </xf>
    <xf numFmtId="0" fontId="51" fillId="0" borderId="36" xfId="0" applyFont="1" applyBorder="1" applyAlignment="1">
      <alignment horizontal="center"/>
    </xf>
    <xf numFmtId="0" fontId="50" fillId="0" borderId="0" xfId="0" applyFont="1" applyAlignment="1">
      <alignment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1" fillId="0" borderId="5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6" xfId="0" applyBorder="1" applyAlignment="1">
      <alignment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lavickatucne" xfId="68"/>
    <cellStyle name="Hyperlink" xfId="69"/>
    <cellStyle name="Check Cell" xfId="70"/>
    <cellStyle name="Chybně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al_6-Faktura" xfId="84"/>
    <cellStyle name="normální 2" xfId="85"/>
    <cellStyle name="normální 3" xfId="86"/>
    <cellStyle name="Note" xfId="87"/>
    <cellStyle name="Output" xfId="88"/>
    <cellStyle name="Poznámka" xfId="89"/>
    <cellStyle name="Percent" xfId="90"/>
    <cellStyle name="procent 2" xfId="91"/>
    <cellStyle name="Propojená buňka" xfId="92"/>
    <cellStyle name="Followed Hyperlink" xfId="93"/>
    <cellStyle name="Správně" xfId="94"/>
    <cellStyle name="text" xfId="95"/>
    <cellStyle name="Text upozornění" xfId="96"/>
    <cellStyle name="Title" xfId="97"/>
    <cellStyle name="Total" xfId="98"/>
    <cellStyle name="Vstup" xfId="99"/>
    <cellStyle name="Výpočet" xfId="100"/>
    <cellStyle name="Výstup" xfId="101"/>
    <cellStyle name="Vysvětlující text" xfId="102"/>
    <cellStyle name="Warning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6"/>
  <sheetViews>
    <sheetView tabSelected="1" zoomScaleSheetLayoutView="10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8" sqref="C18"/>
    </sheetView>
  </sheetViews>
  <sheetFormatPr defaultColWidth="9.00390625" defaultRowHeight="12.75" outlineLevelCol="1"/>
  <cols>
    <col min="1" max="1" width="4.375" style="0" customWidth="1"/>
    <col min="2" max="2" width="12.875" style="77" customWidth="1"/>
    <col min="3" max="3" width="55.625" style="77" customWidth="1"/>
    <col min="4" max="4" width="6.125" style="0" customWidth="1"/>
    <col min="5" max="6" width="10.375" style="0" customWidth="1"/>
    <col min="7" max="7" width="12.125" style="0" bestFit="1" customWidth="1"/>
    <col min="8" max="8" width="13.125" style="0" customWidth="1"/>
    <col min="9" max="9" width="12.00390625" style="0" customWidth="1" outlineLevel="1"/>
    <col min="10" max="10" width="11.625" style="0" customWidth="1" outlineLevel="1"/>
    <col min="11" max="11" width="12.125" style="0" customWidth="1" outlineLevel="1"/>
    <col min="12" max="12" width="12.00390625" style="0" customWidth="1" outlineLevel="1"/>
    <col min="13" max="13" width="11.75390625" style="0" customWidth="1" outlineLevel="1"/>
    <col min="14" max="14" width="12.75390625" style="0" customWidth="1" outlineLevel="1"/>
    <col min="15" max="15" width="3.25390625" style="0" customWidth="1"/>
    <col min="16" max="21" width="12.75390625" style="0" customWidth="1" outlineLevel="1"/>
    <col min="22" max="22" width="5.00390625" style="0" customWidth="1"/>
    <col min="23" max="23" width="11.75390625" style="0" bestFit="1" customWidth="1"/>
  </cols>
  <sheetData>
    <row r="1" spans="1:14" ht="13.5" thickBo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12.75" customHeight="1" thickBot="1">
      <c r="A2" s="40" t="s">
        <v>18</v>
      </c>
      <c r="B2" s="68"/>
      <c r="C2" s="68"/>
      <c r="D2" s="41"/>
      <c r="E2" s="41"/>
      <c r="F2" s="41"/>
      <c r="G2" s="41"/>
      <c r="H2" s="42"/>
      <c r="I2" s="21"/>
      <c r="J2" s="22"/>
      <c r="K2" s="22"/>
      <c r="L2" s="22"/>
      <c r="M2" s="22"/>
      <c r="N2" s="23"/>
    </row>
    <row r="3" spans="1:14" ht="13.5" thickBot="1">
      <c r="A3" s="43" t="s">
        <v>19</v>
      </c>
      <c r="B3" s="69"/>
      <c r="C3" s="69"/>
      <c r="D3" s="6"/>
      <c r="E3" s="6"/>
      <c r="F3" s="6"/>
      <c r="G3" s="6"/>
      <c r="H3" s="44"/>
      <c r="I3" s="24"/>
      <c r="J3" s="10" t="s">
        <v>16</v>
      </c>
      <c r="K3" s="9"/>
      <c r="L3" s="9"/>
      <c r="M3" s="55"/>
      <c r="N3" s="25"/>
    </row>
    <row r="4" spans="1:14" ht="13.5" thickBot="1">
      <c r="A4" s="45" t="s">
        <v>20</v>
      </c>
      <c r="B4" s="70"/>
      <c r="C4" s="70"/>
      <c r="D4" s="7"/>
      <c r="E4" s="7"/>
      <c r="F4" s="7"/>
      <c r="G4" s="7"/>
      <c r="H4" s="46"/>
      <c r="I4" s="26"/>
      <c r="J4" s="8"/>
      <c r="K4" s="2" t="s">
        <v>1</v>
      </c>
      <c r="L4" s="56"/>
      <c r="M4" s="8"/>
      <c r="N4" s="27"/>
    </row>
    <row r="5" spans="1:21" ht="12.75" customHeight="1" thickBot="1">
      <c r="A5" s="104" t="s">
        <v>2</v>
      </c>
      <c r="B5" s="101" t="s">
        <v>3</v>
      </c>
      <c r="C5" s="110" t="s">
        <v>4</v>
      </c>
      <c r="D5" s="107" t="s">
        <v>5</v>
      </c>
      <c r="E5" s="107" t="s">
        <v>6</v>
      </c>
      <c r="F5" s="107" t="s">
        <v>7</v>
      </c>
      <c r="G5" s="107" t="s">
        <v>8</v>
      </c>
      <c r="H5" s="113" t="s">
        <v>9</v>
      </c>
      <c r="I5" s="104" t="s">
        <v>10</v>
      </c>
      <c r="J5" s="107" t="s">
        <v>11</v>
      </c>
      <c r="K5" s="107" t="s">
        <v>12</v>
      </c>
      <c r="L5" s="108" t="s">
        <v>13</v>
      </c>
      <c r="M5" s="107" t="s">
        <v>14</v>
      </c>
      <c r="N5" s="113" t="s">
        <v>15</v>
      </c>
      <c r="P5" s="116" t="s">
        <v>21</v>
      </c>
      <c r="Q5" s="117"/>
      <c r="R5" s="117"/>
      <c r="S5" s="117"/>
      <c r="T5" s="117"/>
      <c r="U5" s="117"/>
    </row>
    <row r="6" spans="1:21" ht="12.75">
      <c r="A6" s="105"/>
      <c r="B6" s="102"/>
      <c r="C6" s="111"/>
      <c r="D6" s="108"/>
      <c r="E6" s="108"/>
      <c r="F6" s="108"/>
      <c r="G6" s="108"/>
      <c r="H6" s="114"/>
      <c r="I6" s="105"/>
      <c r="J6" s="108"/>
      <c r="K6" s="108"/>
      <c r="L6" s="108"/>
      <c r="M6" s="108"/>
      <c r="N6" s="114"/>
      <c r="P6" s="57" t="s">
        <v>22</v>
      </c>
      <c r="Q6" s="62" t="s">
        <v>22</v>
      </c>
      <c r="R6" s="58" t="s">
        <v>22</v>
      </c>
      <c r="S6" s="64" t="s">
        <v>22</v>
      </c>
      <c r="T6" s="57" t="s">
        <v>22</v>
      </c>
      <c r="U6" s="62" t="s">
        <v>22</v>
      </c>
    </row>
    <row r="7" spans="1:21" ht="13.5" thickBot="1">
      <c r="A7" s="106"/>
      <c r="B7" s="103"/>
      <c r="C7" s="112"/>
      <c r="D7" s="109"/>
      <c r="E7" s="109"/>
      <c r="F7" s="109"/>
      <c r="G7" s="109"/>
      <c r="H7" s="115"/>
      <c r="I7" s="106"/>
      <c r="J7" s="109"/>
      <c r="K7" s="109"/>
      <c r="L7" s="109"/>
      <c r="M7" s="109"/>
      <c r="N7" s="115"/>
      <c r="P7" s="63" t="s">
        <v>24</v>
      </c>
      <c r="Q7" s="59" t="s">
        <v>23</v>
      </c>
      <c r="R7" s="63" t="s">
        <v>24</v>
      </c>
      <c r="S7" s="59" t="s">
        <v>23</v>
      </c>
      <c r="T7" s="63" t="s">
        <v>24</v>
      </c>
      <c r="U7" s="59" t="s">
        <v>23</v>
      </c>
    </row>
    <row r="8" spans="1:21" ht="13.5" thickBot="1">
      <c r="A8" s="28">
        <v>1</v>
      </c>
      <c r="B8" s="71">
        <v>2</v>
      </c>
      <c r="C8" s="71">
        <v>3</v>
      </c>
      <c r="D8" s="3">
        <v>4</v>
      </c>
      <c r="E8" s="3">
        <v>5</v>
      </c>
      <c r="F8" s="3">
        <v>6</v>
      </c>
      <c r="G8" s="3">
        <v>7</v>
      </c>
      <c r="H8" s="29">
        <v>8</v>
      </c>
      <c r="I8" s="28">
        <v>9</v>
      </c>
      <c r="J8" s="3">
        <v>10</v>
      </c>
      <c r="K8" s="3">
        <v>11</v>
      </c>
      <c r="L8" s="3">
        <v>12</v>
      </c>
      <c r="M8" s="3">
        <v>13</v>
      </c>
      <c r="N8" s="29">
        <v>14</v>
      </c>
      <c r="P8" s="88" t="s">
        <v>25</v>
      </c>
      <c r="Q8" s="89"/>
      <c r="R8" s="88" t="s">
        <v>26</v>
      </c>
      <c r="S8" s="89"/>
      <c r="T8" s="88" t="s">
        <v>27</v>
      </c>
      <c r="U8" s="90"/>
    </row>
    <row r="9" spans="1:21" ht="12.75">
      <c r="A9" s="92" t="s">
        <v>178</v>
      </c>
      <c r="B9" s="80" t="s">
        <v>29</v>
      </c>
      <c r="C9" s="80" t="s">
        <v>83</v>
      </c>
      <c r="D9" s="81"/>
      <c r="E9" s="81"/>
      <c r="F9" s="13"/>
      <c r="G9" s="4"/>
      <c r="H9" s="47"/>
      <c r="I9" s="30"/>
      <c r="J9" s="4"/>
      <c r="K9" s="11" t="str">
        <f>IF(G9&lt;=0," ",G9*H9)</f>
        <v> </v>
      </c>
      <c r="L9" s="4"/>
      <c r="M9" s="4"/>
      <c r="N9" s="31"/>
      <c r="P9" s="51"/>
      <c r="Q9" s="52"/>
      <c r="R9" s="60"/>
      <c r="S9" s="65"/>
      <c r="T9" s="51"/>
      <c r="U9" s="52"/>
    </row>
    <row r="10" spans="1:22" ht="12.75">
      <c r="A10" s="93" t="s">
        <v>178</v>
      </c>
      <c r="B10" s="82" t="s">
        <v>30</v>
      </c>
      <c r="C10" s="82" t="s">
        <v>31</v>
      </c>
      <c r="D10" s="83"/>
      <c r="E10" s="83"/>
      <c r="F10" s="12"/>
      <c r="G10" s="12"/>
      <c r="H10" s="47"/>
      <c r="I10" s="32"/>
      <c r="J10" s="11"/>
      <c r="K10" s="12"/>
      <c r="L10" s="11"/>
      <c r="M10" s="11"/>
      <c r="N10" s="33"/>
      <c r="P10" s="51"/>
      <c r="Q10" s="52"/>
      <c r="R10" s="60"/>
      <c r="S10" s="65"/>
      <c r="T10" s="51"/>
      <c r="U10" s="52"/>
      <c r="V10" s="19"/>
    </row>
    <row r="11" spans="1:23" ht="12.75">
      <c r="A11" s="91" t="s">
        <v>32</v>
      </c>
      <c r="B11" s="84" t="s">
        <v>68</v>
      </c>
      <c r="C11" s="84" t="s">
        <v>69</v>
      </c>
      <c r="D11" s="84" t="s">
        <v>33</v>
      </c>
      <c r="E11" s="84" t="s">
        <v>84</v>
      </c>
      <c r="F11" s="12">
        <f>E11+SUM(P11:U11)</f>
        <v>275.57</v>
      </c>
      <c r="G11" s="12">
        <f>F11-E11</f>
        <v>0</v>
      </c>
      <c r="H11" s="47">
        <v>381.09146945760006</v>
      </c>
      <c r="I11" s="32">
        <f aca="true" t="shared" si="0" ref="I11:I73">E11*H11</f>
        <v>105017.37623843085</v>
      </c>
      <c r="J11" s="11">
        <f aca="true" t="shared" si="1" ref="J11:J73">IF(G11&lt;0,G11*H11,0)</f>
        <v>0</v>
      </c>
      <c r="K11" s="12">
        <f aca="true" t="shared" si="2" ref="K11:K73">IF(G11&lt;=0,0,G11*H11)</f>
        <v>0</v>
      </c>
      <c r="L11" s="11">
        <f aca="true" t="shared" si="3" ref="L11:L73">I11+J11+K11</f>
        <v>105017.37623843085</v>
      </c>
      <c r="M11" s="11">
        <f aca="true" t="shared" si="4" ref="M11:M73">L11-I11</f>
        <v>0</v>
      </c>
      <c r="N11" s="33">
        <f aca="true" t="shared" si="5" ref="N11:N73">M11/I11</f>
        <v>0</v>
      </c>
      <c r="P11" s="51"/>
      <c r="Q11" s="52"/>
      <c r="R11" s="60"/>
      <c r="S11" s="65"/>
      <c r="T11" s="51"/>
      <c r="U11" s="52"/>
      <c r="V11" s="19"/>
      <c r="W11" s="19"/>
    </row>
    <row r="12" spans="1:23" ht="12.75">
      <c r="A12" s="91" t="s">
        <v>34</v>
      </c>
      <c r="B12" s="84" t="s">
        <v>70</v>
      </c>
      <c r="C12" s="84" t="s">
        <v>71</v>
      </c>
      <c r="D12" s="84" t="s">
        <v>33</v>
      </c>
      <c r="E12" s="84" t="s">
        <v>84</v>
      </c>
      <c r="F12" s="12">
        <f aca="true" t="shared" si="6" ref="F12:F73">E12+SUM(P12:U12)</f>
        <v>275.57</v>
      </c>
      <c r="G12" s="12">
        <f aca="true" t="shared" si="7" ref="G12:G73">F12-E12</f>
        <v>0</v>
      </c>
      <c r="H12" s="47">
        <v>22.903982255280003</v>
      </c>
      <c r="I12" s="32">
        <f t="shared" si="0"/>
        <v>6311.6503900875105</v>
      </c>
      <c r="J12" s="11">
        <f t="shared" si="1"/>
        <v>0</v>
      </c>
      <c r="K12" s="12">
        <f t="shared" si="2"/>
        <v>0</v>
      </c>
      <c r="L12" s="11">
        <f t="shared" si="3"/>
        <v>6311.6503900875105</v>
      </c>
      <c r="M12" s="11">
        <f t="shared" si="4"/>
        <v>0</v>
      </c>
      <c r="N12" s="33">
        <f t="shared" si="5"/>
        <v>0</v>
      </c>
      <c r="P12" s="51"/>
      <c r="Q12" s="52"/>
      <c r="R12" s="60"/>
      <c r="S12" s="65"/>
      <c r="T12" s="51"/>
      <c r="U12" s="52"/>
      <c r="V12" s="19"/>
      <c r="W12" s="19"/>
    </row>
    <row r="13" spans="1:23" ht="12.75">
      <c r="A13" s="91" t="s">
        <v>37</v>
      </c>
      <c r="B13" s="84" t="s">
        <v>72</v>
      </c>
      <c r="C13" s="84" t="s">
        <v>73</v>
      </c>
      <c r="D13" s="84" t="s">
        <v>49</v>
      </c>
      <c r="E13" s="84" t="s">
        <v>85</v>
      </c>
      <c r="F13" s="12">
        <f t="shared" si="6"/>
        <v>562.4</v>
      </c>
      <c r="G13" s="12">
        <f t="shared" si="7"/>
        <v>0</v>
      </c>
      <c r="H13" s="47">
        <v>26.9458614768</v>
      </c>
      <c r="I13" s="32">
        <f t="shared" si="0"/>
        <v>15154.35249455232</v>
      </c>
      <c r="J13" s="11">
        <f t="shared" si="1"/>
        <v>0</v>
      </c>
      <c r="K13" s="12">
        <f t="shared" si="2"/>
        <v>0</v>
      </c>
      <c r="L13" s="11">
        <f t="shared" si="3"/>
        <v>15154.35249455232</v>
      </c>
      <c r="M13" s="11">
        <f t="shared" si="4"/>
        <v>0</v>
      </c>
      <c r="N13" s="33">
        <f t="shared" si="5"/>
        <v>0</v>
      </c>
      <c r="P13" s="51"/>
      <c r="Q13" s="52"/>
      <c r="R13" s="60"/>
      <c r="S13" s="65"/>
      <c r="T13" s="51"/>
      <c r="U13" s="52"/>
      <c r="V13" s="19"/>
      <c r="W13" s="19"/>
    </row>
    <row r="14" spans="1:23" ht="12.75">
      <c r="A14" s="91" t="s">
        <v>38</v>
      </c>
      <c r="B14" s="84" t="s">
        <v>74</v>
      </c>
      <c r="C14" s="84" t="s">
        <v>75</v>
      </c>
      <c r="D14" s="84" t="s">
        <v>49</v>
      </c>
      <c r="E14" s="84" t="s">
        <v>85</v>
      </c>
      <c r="F14" s="12">
        <f t="shared" si="6"/>
        <v>562.4</v>
      </c>
      <c r="G14" s="12">
        <f t="shared" si="7"/>
        <v>0</v>
      </c>
      <c r="H14" s="47">
        <v>17.99598605772</v>
      </c>
      <c r="I14" s="32">
        <f t="shared" si="0"/>
        <v>10120.942558861727</v>
      </c>
      <c r="J14" s="11">
        <f t="shared" si="1"/>
        <v>0</v>
      </c>
      <c r="K14" s="12">
        <f t="shared" si="2"/>
        <v>0</v>
      </c>
      <c r="L14" s="11">
        <f t="shared" si="3"/>
        <v>10120.942558861727</v>
      </c>
      <c r="M14" s="11">
        <f t="shared" si="4"/>
        <v>0</v>
      </c>
      <c r="N14" s="33">
        <f t="shared" si="5"/>
        <v>0</v>
      </c>
      <c r="P14" s="51"/>
      <c r="Q14" s="52"/>
      <c r="R14" s="60"/>
      <c r="S14" s="65"/>
      <c r="T14" s="51"/>
      <c r="U14" s="52"/>
      <c r="V14" s="19"/>
      <c r="W14" s="19"/>
    </row>
    <row r="15" spans="1:23" ht="12.75">
      <c r="A15" s="91" t="s">
        <v>40</v>
      </c>
      <c r="B15" s="84" t="s">
        <v>86</v>
      </c>
      <c r="C15" s="84" t="s">
        <v>87</v>
      </c>
      <c r="D15" s="84" t="s">
        <v>33</v>
      </c>
      <c r="E15" s="84" t="s">
        <v>84</v>
      </c>
      <c r="F15" s="12">
        <f t="shared" si="6"/>
        <v>275.57</v>
      </c>
      <c r="G15" s="12">
        <f t="shared" si="7"/>
        <v>0</v>
      </c>
      <c r="H15" s="47">
        <v>34.163502943800005</v>
      </c>
      <c r="I15" s="32">
        <f t="shared" si="0"/>
        <v>9414.436506222966</v>
      </c>
      <c r="J15" s="11">
        <f t="shared" si="1"/>
        <v>0</v>
      </c>
      <c r="K15" s="12">
        <f t="shared" si="2"/>
        <v>0</v>
      </c>
      <c r="L15" s="11">
        <f t="shared" si="3"/>
        <v>9414.436506222966</v>
      </c>
      <c r="M15" s="11">
        <f t="shared" si="4"/>
        <v>0</v>
      </c>
      <c r="N15" s="33">
        <f t="shared" si="5"/>
        <v>0</v>
      </c>
      <c r="P15" s="51"/>
      <c r="Q15" s="52"/>
      <c r="R15" s="60"/>
      <c r="S15" s="65"/>
      <c r="T15" s="51"/>
      <c r="U15" s="52"/>
      <c r="V15" s="19"/>
      <c r="W15" s="19"/>
    </row>
    <row r="16" spans="1:23" ht="12.75">
      <c r="A16" s="91" t="s">
        <v>41</v>
      </c>
      <c r="B16" s="84" t="s">
        <v>77</v>
      </c>
      <c r="C16" s="84" t="s">
        <v>78</v>
      </c>
      <c r="D16" s="84" t="s">
        <v>33</v>
      </c>
      <c r="E16" s="84" t="s">
        <v>84</v>
      </c>
      <c r="F16" s="12">
        <f t="shared" si="6"/>
        <v>275.57</v>
      </c>
      <c r="G16" s="12">
        <f t="shared" si="7"/>
        <v>0</v>
      </c>
      <c r="H16" s="47">
        <v>74.87100081768</v>
      </c>
      <c r="I16" s="32">
        <f t="shared" si="0"/>
        <v>20632.201695328076</v>
      </c>
      <c r="J16" s="11">
        <f t="shared" si="1"/>
        <v>0</v>
      </c>
      <c r="K16" s="12">
        <f t="shared" si="2"/>
        <v>0</v>
      </c>
      <c r="L16" s="11">
        <f t="shared" si="3"/>
        <v>20632.201695328076</v>
      </c>
      <c r="M16" s="11">
        <f t="shared" si="4"/>
        <v>0</v>
      </c>
      <c r="N16" s="33">
        <f t="shared" si="5"/>
        <v>0</v>
      </c>
      <c r="P16" s="51"/>
      <c r="Q16" s="52"/>
      <c r="R16" s="60"/>
      <c r="S16" s="65"/>
      <c r="T16" s="51"/>
      <c r="U16" s="52"/>
      <c r="V16" s="19"/>
      <c r="W16" s="19"/>
    </row>
    <row r="17" spans="1:23" ht="12.75">
      <c r="A17" s="91" t="s">
        <v>44</v>
      </c>
      <c r="B17" s="84" t="s">
        <v>88</v>
      </c>
      <c r="C17" s="84" t="s">
        <v>89</v>
      </c>
      <c r="D17" s="84" t="s">
        <v>33</v>
      </c>
      <c r="E17" s="84" t="s">
        <v>59</v>
      </c>
      <c r="F17" s="12">
        <f t="shared" si="6"/>
        <v>6</v>
      </c>
      <c r="G17" s="12">
        <f t="shared" si="7"/>
        <v>0</v>
      </c>
      <c r="H17" s="47">
        <v>718.8770901132001</v>
      </c>
      <c r="I17" s="32">
        <f t="shared" si="0"/>
        <v>4313.2625406792</v>
      </c>
      <c r="J17" s="11">
        <f t="shared" si="1"/>
        <v>0</v>
      </c>
      <c r="K17" s="12">
        <f t="shared" si="2"/>
        <v>0</v>
      </c>
      <c r="L17" s="11">
        <f t="shared" si="3"/>
        <v>4313.2625406792</v>
      </c>
      <c r="M17" s="11">
        <f t="shared" si="4"/>
        <v>0</v>
      </c>
      <c r="N17" s="33">
        <f t="shared" si="5"/>
        <v>0</v>
      </c>
      <c r="P17" s="51"/>
      <c r="Q17" s="52"/>
      <c r="R17" s="60"/>
      <c r="S17" s="65"/>
      <c r="T17" s="51"/>
      <c r="U17" s="52"/>
      <c r="V17" s="19"/>
      <c r="W17" s="19"/>
    </row>
    <row r="18" spans="1:23" ht="12.75">
      <c r="A18" s="93" t="s">
        <v>178</v>
      </c>
      <c r="B18" s="83"/>
      <c r="C18" s="85" t="s">
        <v>90</v>
      </c>
      <c r="D18" s="83"/>
      <c r="E18" s="83"/>
      <c r="F18" s="12"/>
      <c r="G18" s="12"/>
      <c r="H18" s="47"/>
      <c r="I18" s="32"/>
      <c r="J18" s="11"/>
      <c r="K18" s="12"/>
      <c r="L18" s="11"/>
      <c r="M18" s="11"/>
      <c r="N18" s="33"/>
      <c r="P18" s="51"/>
      <c r="Q18" s="52"/>
      <c r="R18" s="60"/>
      <c r="S18" s="65"/>
      <c r="T18" s="51"/>
      <c r="U18" s="52"/>
      <c r="V18" s="19"/>
      <c r="W18" s="19"/>
    </row>
    <row r="19" spans="1:23" ht="12.75">
      <c r="A19" s="91" t="s">
        <v>45</v>
      </c>
      <c r="B19" s="84" t="s">
        <v>91</v>
      </c>
      <c r="C19" s="84" t="s">
        <v>92</v>
      </c>
      <c r="D19" s="84" t="s">
        <v>49</v>
      </c>
      <c r="E19" s="84" t="s">
        <v>93</v>
      </c>
      <c r="F19" s="12">
        <f t="shared" si="6"/>
        <v>140.6</v>
      </c>
      <c r="G19" s="12">
        <f t="shared" si="7"/>
        <v>0</v>
      </c>
      <c r="H19" s="47">
        <v>94.3105151688</v>
      </c>
      <c r="I19" s="32">
        <f t="shared" si="0"/>
        <v>13260.058432733278</v>
      </c>
      <c r="J19" s="11">
        <f t="shared" si="1"/>
        <v>0</v>
      </c>
      <c r="K19" s="12">
        <f t="shared" si="2"/>
        <v>0</v>
      </c>
      <c r="L19" s="11">
        <f t="shared" si="3"/>
        <v>13260.058432733278</v>
      </c>
      <c r="M19" s="11">
        <f t="shared" si="4"/>
        <v>0</v>
      </c>
      <c r="N19" s="33">
        <f t="shared" si="5"/>
        <v>0</v>
      </c>
      <c r="P19" s="51"/>
      <c r="Q19" s="52"/>
      <c r="R19" s="60"/>
      <c r="S19" s="65"/>
      <c r="T19" s="51"/>
      <c r="U19" s="52"/>
      <c r="V19" s="19"/>
      <c r="W19" s="19"/>
    </row>
    <row r="20" spans="1:23" ht="12.75">
      <c r="A20" s="91" t="s">
        <v>46</v>
      </c>
      <c r="B20" s="84" t="s">
        <v>91</v>
      </c>
      <c r="C20" s="84" t="s">
        <v>94</v>
      </c>
      <c r="D20" s="84" t="s">
        <v>33</v>
      </c>
      <c r="E20" s="84" t="s">
        <v>95</v>
      </c>
      <c r="F20" s="12">
        <f t="shared" si="6"/>
        <v>42</v>
      </c>
      <c r="G20" s="12">
        <f t="shared" si="7"/>
        <v>0</v>
      </c>
      <c r="H20" s="47">
        <v>570.6748519908</v>
      </c>
      <c r="I20" s="32">
        <f t="shared" si="0"/>
        <v>23968.3437836136</v>
      </c>
      <c r="J20" s="11">
        <f t="shared" si="1"/>
        <v>0</v>
      </c>
      <c r="K20" s="12">
        <f t="shared" si="2"/>
        <v>0</v>
      </c>
      <c r="L20" s="11">
        <f t="shared" si="3"/>
        <v>23968.3437836136</v>
      </c>
      <c r="M20" s="11">
        <f t="shared" si="4"/>
        <v>0</v>
      </c>
      <c r="N20" s="33">
        <f t="shared" si="5"/>
        <v>0</v>
      </c>
      <c r="P20" s="51"/>
      <c r="Q20" s="52"/>
      <c r="R20" s="60"/>
      <c r="S20" s="65"/>
      <c r="T20" s="51"/>
      <c r="U20" s="52"/>
      <c r="V20" s="19"/>
      <c r="W20" s="19"/>
    </row>
    <row r="21" spans="1:23" ht="12.75">
      <c r="A21" s="91" t="s">
        <v>47</v>
      </c>
      <c r="B21" s="84" t="s">
        <v>96</v>
      </c>
      <c r="C21" s="84" t="s">
        <v>97</v>
      </c>
      <c r="D21" s="84" t="s">
        <v>33</v>
      </c>
      <c r="E21" s="84" t="s">
        <v>98</v>
      </c>
      <c r="F21" s="12">
        <f t="shared" si="6"/>
        <v>201.51</v>
      </c>
      <c r="G21" s="12">
        <f t="shared" si="7"/>
        <v>0</v>
      </c>
      <c r="H21" s="47">
        <v>67.55712413112</v>
      </c>
      <c r="I21" s="32">
        <f t="shared" si="0"/>
        <v>13613.436083661993</v>
      </c>
      <c r="J21" s="11">
        <f t="shared" si="1"/>
        <v>0</v>
      </c>
      <c r="K21" s="12">
        <f t="shared" si="2"/>
        <v>0</v>
      </c>
      <c r="L21" s="11">
        <f t="shared" si="3"/>
        <v>13613.436083661993</v>
      </c>
      <c r="M21" s="11">
        <f t="shared" si="4"/>
        <v>0</v>
      </c>
      <c r="N21" s="33">
        <f t="shared" si="5"/>
        <v>0</v>
      </c>
      <c r="P21" s="51"/>
      <c r="Q21" s="52"/>
      <c r="R21" s="60"/>
      <c r="S21" s="65"/>
      <c r="T21" s="51"/>
      <c r="U21" s="52"/>
      <c r="V21" s="19"/>
      <c r="W21" s="19"/>
    </row>
    <row r="22" spans="1:23" ht="12.75">
      <c r="A22" s="93" t="s">
        <v>178</v>
      </c>
      <c r="B22" s="82"/>
      <c r="C22" s="82"/>
      <c r="D22" s="83"/>
      <c r="E22" s="83"/>
      <c r="F22" s="12"/>
      <c r="G22" s="12"/>
      <c r="H22" s="47"/>
      <c r="I22" s="32"/>
      <c r="J22" s="11"/>
      <c r="K22" s="12"/>
      <c r="L22" s="11"/>
      <c r="M22" s="11"/>
      <c r="N22" s="33"/>
      <c r="P22" s="51"/>
      <c r="Q22" s="52"/>
      <c r="R22" s="60"/>
      <c r="S22" s="65"/>
      <c r="T22" s="51"/>
      <c r="U22" s="52"/>
      <c r="V22" s="19"/>
      <c r="W22" s="19"/>
    </row>
    <row r="23" spans="1:23" ht="12.75">
      <c r="A23" s="93" t="s">
        <v>178</v>
      </c>
      <c r="B23" s="83"/>
      <c r="C23" s="83"/>
      <c r="D23" s="83"/>
      <c r="E23" s="83"/>
      <c r="F23" s="12"/>
      <c r="G23" s="12"/>
      <c r="H23" s="47"/>
      <c r="I23" s="32"/>
      <c r="J23" s="11"/>
      <c r="K23" s="12"/>
      <c r="L23" s="11"/>
      <c r="M23" s="11"/>
      <c r="N23" s="33"/>
      <c r="P23" s="51"/>
      <c r="Q23" s="52"/>
      <c r="R23" s="60"/>
      <c r="S23" s="65"/>
      <c r="T23" s="51"/>
      <c r="U23" s="52"/>
      <c r="V23" s="19"/>
      <c r="W23" s="19"/>
    </row>
    <row r="24" spans="1:23" ht="12.75">
      <c r="A24" s="93" t="s">
        <v>178</v>
      </c>
      <c r="B24" s="82" t="s">
        <v>30</v>
      </c>
      <c r="C24" s="82" t="s">
        <v>99</v>
      </c>
      <c r="D24" s="83"/>
      <c r="E24" s="83"/>
      <c r="F24" s="12"/>
      <c r="G24" s="12"/>
      <c r="H24" s="47"/>
      <c r="I24" s="32"/>
      <c r="J24" s="11"/>
      <c r="K24" s="12"/>
      <c r="L24" s="11"/>
      <c r="M24" s="11"/>
      <c r="N24" s="33"/>
      <c r="P24" s="51"/>
      <c r="Q24" s="52"/>
      <c r="R24" s="60"/>
      <c r="S24" s="65"/>
      <c r="T24" s="51"/>
      <c r="U24" s="52"/>
      <c r="V24" s="19"/>
      <c r="W24" s="19"/>
    </row>
    <row r="25" spans="1:23" ht="12.75">
      <c r="A25" s="93" t="s">
        <v>178</v>
      </c>
      <c r="B25" s="84" t="s">
        <v>100</v>
      </c>
      <c r="C25" s="84" t="s">
        <v>101</v>
      </c>
      <c r="D25" s="84" t="s">
        <v>102</v>
      </c>
      <c r="E25" s="84" t="s">
        <v>103</v>
      </c>
      <c r="F25" s="12">
        <f t="shared" si="6"/>
        <v>100</v>
      </c>
      <c r="G25" s="12">
        <f t="shared" si="7"/>
        <v>0</v>
      </c>
      <c r="H25" s="47">
        <v>66.8834775942</v>
      </c>
      <c r="I25" s="32">
        <f t="shared" si="0"/>
        <v>6688.34775942</v>
      </c>
      <c r="J25" s="11">
        <f t="shared" si="1"/>
        <v>0</v>
      </c>
      <c r="K25" s="12">
        <f t="shared" si="2"/>
        <v>0</v>
      </c>
      <c r="L25" s="11">
        <f t="shared" si="3"/>
        <v>6688.34775942</v>
      </c>
      <c r="M25" s="11">
        <f t="shared" si="4"/>
        <v>0</v>
      </c>
      <c r="N25" s="33">
        <f t="shared" si="5"/>
        <v>0</v>
      </c>
      <c r="P25" s="51"/>
      <c r="Q25" s="52"/>
      <c r="R25" s="60"/>
      <c r="S25" s="65"/>
      <c r="T25" s="51"/>
      <c r="U25" s="52"/>
      <c r="V25" s="19"/>
      <c r="W25" s="19"/>
    </row>
    <row r="26" spans="1:23" ht="12.75">
      <c r="A26" s="91" t="s">
        <v>34</v>
      </c>
      <c r="B26" s="84" t="s">
        <v>104</v>
      </c>
      <c r="C26" s="84" t="s">
        <v>105</v>
      </c>
      <c r="D26" s="84" t="s">
        <v>106</v>
      </c>
      <c r="E26" s="84" t="s">
        <v>79</v>
      </c>
      <c r="F26" s="12">
        <f t="shared" si="6"/>
        <v>20</v>
      </c>
      <c r="G26" s="12">
        <f t="shared" si="7"/>
        <v>0</v>
      </c>
      <c r="H26" s="47">
        <v>54.66160471008</v>
      </c>
      <c r="I26" s="32">
        <f t="shared" si="0"/>
        <v>1093.2320942016</v>
      </c>
      <c r="J26" s="11">
        <f t="shared" si="1"/>
        <v>0</v>
      </c>
      <c r="K26" s="12">
        <f t="shared" si="2"/>
        <v>0</v>
      </c>
      <c r="L26" s="11">
        <f t="shared" si="3"/>
        <v>1093.2320942016</v>
      </c>
      <c r="M26" s="11">
        <f t="shared" si="4"/>
        <v>0</v>
      </c>
      <c r="N26" s="33">
        <f t="shared" si="5"/>
        <v>0</v>
      </c>
      <c r="P26" s="51"/>
      <c r="Q26" s="52"/>
      <c r="R26" s="60"/>
      <c r="S26" s="65"/>
      <c r="T26" s="51"/>
      <c r="U26" s="52"/>
      <c r="V26" s="19"/>
      <c r="W26" s="19"/>
    </row>
    <row r="27" spans="1:23" ht="12.75">
      <c r="A27" s="93" t="s">
        <v>178</v>
      </c>
      <c r="B27" s="82"/>
      <c r="C27" s="82"/>
      <c r="D27" s="83"/>
      <c r="E27" s="83"/>
      <c r="F27" s="12"/>
      <c r="G27" s="12"/>
      <c r="H27" s="47"/>
      <c r="I27" s="32"/>
      <c r="J27" s="11"/>
      <c r="K27" s="12"/>
      <c r="L27" s="11"/>
      <c r="M27" s="11"/>
      <c r="N27" s="33"/>
      <c r="P27" s="51"/>
      <c r="Q27" s="52"/>
      <c r="R27" s="60"/>
      <c r="S27" s="65"/>
      <c r="T27" s="51"/>
      <c r="U27" s="52"/>
      <c r="V27" s="19"/>
      <c r="W27" s="19"/>
    </row>
    <row r="28" spans="1:23" ht="12.75">
      <c r="A28" s="93" t="s">
        <v>178</v>
      </c>
      <c r="B28" s="83"/>
      <c r="C28" s="83"/>
      <c r="D28" s="83"/>
      <c r="E28" s="83"/>
      <c r="F28" s="12"/>
      <c r="G28" s="12"/>
      <c r="H28" s="47"/>
      <c r="I28" s="32"/>
      <c r="J28" s="11"/>
      <c r="K28" s="12"/>
      <c r="L28" s="11"/>
      <c r="M28" s="11"/>
      <c r="N28" s="33"/>
      <c r="P28" s="51"/>
      <c r="Q28" s="52"/>
      <c r="R28" s="60"/>
      <c r="S28" s="65"/>
      <c r="T28" s="51"/>
      <c r="U28" s="52"/>
      <c r="V28" s="19"/>
      <c r="W28" s="19"/>
    </row>
    <row r="29" spans="1:23" ht="12.75">
      <c r="A29" s="93" t="s">
        <v>178</v>
      </c>
      <c r="B29" s="82" t="s">
        <v>30</v>
      </c>
      <c r="C29" s="82" t="s">
        <v>76</v>
      </c>
      <c r="D29" s="83"/>
      <c r="E29" s="83"/>
      <c r="F29" s="12"/>
      <c r="G29" s="12"/>
      <c r="H29" s="47"/>
      <c r="I29" s="32"/>
      <c r="J29" s="11"/>
      <c r="K29" s="12"/>
      <c r="L29" s="11"/>
      <c r="M29" s="11"/>
      <c r="N29" s="33"/>
      <c r="P29" s="51"/>
      <c r="Q29" s="52"/>
      <c r="R29" s="60"/>
      <c r="S29" s="65"/>
      <c r="T29" s="51"/>
      <c r="U29" s="52"/>
      <c r="V29" s="19"/>
      <c r="W29" s="19"/>
    </row>
    <row r="30" spans="1:23" ht="12.75">
      <c r="A30" s="91" t="s">
        <v>32</v>
      </c>
      <c r="B30" s="86" t="s">
        <v>104</v>
      </c>
      <c r="C30" s="84" t="s">
        <v>107</v>
      </c>
      <c r="D30" s="84" t="s">
        <v>55</v>
      </c>
      <c r="E30" s="84" t="s">
        <v>108</v>
      </c>
      <c r="F30" s="12">
        <f t="shared" si="6"/>
        <v>24</v>
      </c>
      <c r="G30" s="12">
        <f t="shared" si="7"/>
        <v>0</v>
      </c>
      <c r="H30" s="47">
        <v>4038.0298127376</v>
      </c>
      <c r="I30" s="32">
        <f t="shared" si="0"/>
        <v>96912.71550570239</v>
      </c>
      <c r="J30" s="11">
        <f t="shared" si="1"/>
        <v>0</v>
      </c>
      <c r="K30" s="12">
        <f t="shared" si="2"/>
        <v>0</v>
      </c>
      <c r="L30" s="11">
        <f t="shared" si="3"/>
        <v>96912.71550570239</v>
      </c>
      <c r="M30" s="11">
        <f t="shared" si="4"/>
        <v>0</v>
      </c>
      <c r="N30" s="33">
        <f t="shared" si="5"/>
        <v>0</v>
      </c>
      <c r="P30" s="51"/>
      <c r="Q30" s="52"/>
      <c r="R30" s="60"/>
      <c r="S30" s="65"/>
      <c r="T30" s="51"/>
      <c r="U30" s="52"/>
      <c r="V30" s="19"/>
      <c r="W30" s="19"/>
    </row>
    <row r="31" spans="1:23" ht="12.75">
      <c r="A31" s="91" t="s">
        <v>34</v>
      </c>
      <c r="B31" s="84" t="s">
        <v>109</v>
      </c>
      <c r="C31" s="84" t="s">
        <v>110</v>
      </c>
      <c r="D31" s="84" t="s">
        <v>36</v>
      </c>
      <c r="E31" s="84" t="s">
        <v>93</v>
      </c>
      <c r="F31" s="12">
        <f t="shared" si="6"/>
        <v>140.6</v>
      </c>
      <c r="G31" s="12">
        <f t="shared" si="7"/>
        <v>0</v>
      </c>
      <c r="H31" s="47">
        <v>188.90973599628</v>
      </c>
      <c r="I31" s="32">
        <f t="shared" si="0"/>
        <v>26560.708881076967</v>
      </c>
      <c r="J31" s="11">
        <f t="shared" si="1"/>
        <v>0</v>
      </c>
      <c r="K31" s="12">
        <f t="shared" si="2"/>
        <v>0</v>
      </c>
      <c r="L31" s="11">
        <f t="shared" si="3"/>
        <v>26560.708881076967</v>
      </c>
      <c r="M31" s="11">
        <f t="shared" si="4"/>
        <v>0</v>
      </c>
      <c r="N31" s="33">
        <f t="shared" si="5"/>
        <v>0</v>
      </c>
      <c r="P31" s="51"/>
      <c r="Q31" s="52"/>
      <c r="R31" s="60"/>
      <c r="S31" s="65"/>
      <c r="T31" s="51"/>
      <c r="U31" s="52"/>
      <c r="V31" s="19"/>
      <c r="W31" s="19"/>
    </row>
    <row r="32" spans="1:23" ht="12.75">
      <c r="A32" s="91" t="s">
        <v>37</v>
      </c>
      <c r="B32" s="86" t="s">
        <v>109</v>
      </c>
      <c r="C32" s="84" t="s">
        <v>111</v>
      </c>
      <c r="D32" s="84" t="s">
        <v>55</v>
      </c>
      <c r="E32" s="84" t="s">
        <v>112</v>
      </c>
      <c r="F32" s="12">
        <f t="shared" si="6"/>
        <v>26</v>
      </c>
      <c r="G32" s="12">
        <f t="shared" si="7"/>
        <v>0</v>
      </c>
      <c r="H32" s="47">
        <v>176.39915745348003</v>
      </c>
      <c r="I32" s="32">
        <f t="shared" si="0"/>
        <v>4586.378093790481</v>
      </c>
      <c r="J32" s="11">
        <f t="shared" si="1"/>
        <v>0</v>
      </c>
      <c r="K32" s="12">
        <f t="shared" si="2"/>
        <v>0</v>
      </c>
      <c r="L32" s="11">
        <f t="shared" si="3"/>
        <v>4586.378093790481</v>
      </c>
      <c r="M32" s="11">
        <f t="shared" si="4"/>
        <v>0</v>
      </c>
      <c r="N32" s="33">
        <f t="shared" si="5"/>
        <v>0</v>
      </c>
      <c r="P32" s="51"/>
      <c r="Q32" s="52"/>
      <c r="R32" s="60"/>
      <c r="S32" s="65"/>
      <c r="T32" s="51"/>
      <c r="U32" s="52"/>
      <c r="V32" s="19"/>
      <c r="W32" s="19"/>
    </row>
    <row r="33" spans="1:23" ht="12.75">
      <c r="A33" s="91" t="s">
        <v>38</v>
      </c>
      <c r="B33" s="86" t="s">
        <v>109</v>
      </c>
      <c r="C33" s="84" t="s">
        <v>113</v>
      </c>
      <c r="D33" s="84" t="s">
        <v>55</v>
      </c>
      <c r="E33" s="84" t="s">
        <v>114</v>
      </c>
      <c r="F33" s="12">
        <f t="shared" si="6"/>
        <v>7</v>
      </c>
      <c r="G33" s="12">
        <f t="shared" si="7"/>
        <v>0</v>
      </c>
      <c r="H33" s="47">
        <v>4378.702489980001</v>
      </c>
      <c r="I33" s="32">
        <f t="shared" si="0"/>
        <v>30650.917429860005</v>
      </c>
      <c r="J33" s="11">
        <f t="shared" si="1"/>
        <v>0</v>
      </c>
      <c r="K33" s="12">
        <f t="shared" si="2"/>
        <v>0</v>
      </c>
      <c r="L33" s="11">
        <f t="shared" si="3"/>
        <v>30650.917429860005</v>
      </c>
      <c r="M33" s="11">
        <f t="shared" si="4"/>
        <v>0</v>
      </c>
      <c r="N33" s="33">
        <f t="shared" si="5"/>
        <v>0</v>
      </c>
      <c r="P33" s="51"/>
      <c r="Q33" s="52"/>
      <c r="R33" s="60"/>
      <c r="S33" s="65"/>
      <c r="T33" s="51"/>
      <c r="U33" s="52"/>
      <c r="V33" s="19"/>
      <c r="W33" s="19"/>
    </row>
    <row r="34" spans="1:23" ht="12.75">
      <c r="A34" s="91" t="s">
        <v>40</v>
      </c>
      <c r="B34" s="86" t="s">
        <v>109</v>
      </c>
      <c r="C34" s="84" t="s">
        <v>115</v>
      </c>
      <c r="D34" s="84" t="s">
        <v>55</v>
      </c>
      <c r="E34" s="84" t="s">
        <v>116</v>
      </c>
      <c r="F34" s="12">
        <f t="shared" si="6"/>
        <v>14</v>
      </c>
      <c r="G34" s="12">
        <f t="shared" si="7"/>
        <v>0</v>
      </c>
      <c r="H34" s="47">
        <v>693.0860512711201</v>
      </c>
      <c r="I34" s="32">
        <f t="shared" si="0"/>
        <v>9703.204717795681</v>
      </c>
      <c r="J34" s="11">
        <f t="shared" si="1"/>
        <v>0</v>
      </c>
      <c r="K34" s="12">
        <f t="shared" si="2"/>
        <v>0</v>
      </c>
      <c r="L34" s="11">
        <f t="shared" si="3"/>
        <v>9703.204717795681</v>
      </c>
      <c r="M34" s="11">
        <f t="shared" si="4"/>
        <v>0</v>
      </c>
      <c r="N34" s="33">
        <f t="shared" si="5"/>
        <v>0</v>
      </c>
      <c r="P34" s="51"/>
      <c r="Q34" s="52"/>
      <c r="R34" s="60"/>
      <c r="S34" s="65"/>
      <c r="T34" s="51"/>
      <c r="U34" s="52"/>
      <c r="V34" s="19"/>
      <c r="W34" s="19"/>
    </row>
    <row r="35" spans="1:23" ht="12.75">
      <c r="A35" s="91" t="s">
        <v>41</v>
      </c>
      <c r="B35" s="86" t="s">
        <v>109</v>
      </c>
      <c r="C35" s="84" t="s">
        <v>117</v>
      </c>
      <c r="D35" s="84" t="s">
        <v>55</v>
      </c>
      <c r="E35" s="84" t="s">
        <v>114</v>
      </c>
      <c r="F35" s="12">
        <f t="shared" si="6"/>
        <v>7</v>
      </c>
      <c r="G35" s="12">
        <f t="shared" si="7"/>
        <v>0</v>
      </c>
      <c r="H35" s="47">
        <v>3465.4302563556007</v>
      </c>
      <c r="I35" s="32">
        <f t="shared" si="0"/>
        <v>24258.011794489204</v>
      </c>
      <c r="J35" s="11">
        <f t="shared" si="1"/>
        <v>0</v>
      </c>
      <c r="K35" s="12">
        <f t="shared" si="2"/>
        <v>0</v>
      </c>
      <c r="L35" s="11">
        <f t="shared" si="3"/>
        <v>24258.011794489204</v>
      </c>
      <c r="M35" s="11">
        <f t="shared" si="4"/>
        <v>0</v>
      </c>
      <c r="N35" s="33">
        <f t="shared" si="5"/>
        <v>0</v>
      </c>
      <c r="P35" s="51"/>
      <c r="Q35" s="52"/>
      <c r="R35" s="60"/>
      <c r="S35" s="65"/>
      <c r="T35" s="51"/>
      <c r="U35" s="52"/>
      <c r="V35" s="19"/>
      <c r="W35" s="19"/>
    </row>
    <row r="36" spans="1:23" ht="12.75">
      <c r="A36" s="91" t="s">
        <v>44</v>
      </c>
      <c r="B36" s="86" t="s">
        <v>109</v>
      </c>
      <c r="C36" s="84" t="s">
        <v>118</v>
      </c>
      <c r="D36" s="84" t="s">
        <v>55</v>
      </c>
      <c r="E36" s="84" t="s">
        <v>114</v>
      </c>
      <c r="F36" s="12">
        <f t="shared" si="6"/>
        <v>7</v>
      </c>
      <c r="G36" s="12">
        <f t="shared" si="7"/>
        <v>0</v>
      </c>
      <c r="H36" s="47">
        <v>335.28350494704</v>
      </c>
      <c r="I36" s="32">
        <f t="shared" si="0"/>
        <v>2346.98453462928</v>
      </c>
      <c r="J36" s="11">
        <f t="shared" si="1"/>
        <v>0</v>
      </c>
      <c r="K36" s="12">
        <f t="shared" si="2"/>
        <v>0</v>
      </c>
      <c r="L36" s="11">
        <f t="shared" si="3"/>
        <v>2346.98453462928</v>
      </c>
      <c r="M36" s="11">
        <f t="shared" si="4"/>
        <v>0</v>
      </c>
      <c r="N36" s="33">
        <f t="shared" si="5"/>
        <v>0</v>
      </c>
      <c r="P36" s="51"/>
      <c r="Q36" s="52"/>
      <c r="R36" s="60"/>
      <c r="S36" s="65"/>
      <c r="T36" s="51"/>
      <c r="U36" s="52"/>
      <c r="V36" s="19"/>
      <c r="W36" s="19"/>
    </row>
    <row r="37" spans="1:23" ht="12.75">
      <c r="A37" s="91" t="s">
        <v>45</v>
      </c>
      <c r="B37" s="86" t="s">
        <v>109</v>
      </c>
      <c r="C37" s="84" t="s">
        <v>119</v>
      </c>
      <c r="D37" s="84" t="s">
        <v>55</v>
      </c>
      <c r="E37" s="84" t="s">
        <v>114</v>
      </c>
      <c r="F37" s="12">
        <f t="shared" si="6"/>
        <v>7</v>
      </c>
      <c r="G37" s="12">
        <f t="shared" si="7"/>
        <v>0</v>
      </c>
      <c r="H37" s="47">
        <v>664.31172062268</v>
      </c>
      <c r="I37" s="32">
        <f t="shared" si="0"/>
        <v>4650.18204435876</v>
      </c>
      <c r="J37" s="11">
        <f t="shared" si="1"/>
        <v>0</v>
      </c>
      <c r="K37" s="12">
        <f t="shared" si="2"/>
        <v>0</v>
      </c>
      <c r="L37" s="11">
        <f t="shared" si="3"/>
        <v>4650.18204435876</v>
      </c>
      <c r="M37" s="11">
        <f t="shared" si="4"/>
        <v>0</v>
      </c>
      <c r="N37" s="33">
        <f t="shared" si="5"/>
        <v>0</v>
      </c>
      <c r="P37" s="51"/>
      <c r="Q37" s="52"/>
      <c r="R37" s="60"/>
      <c r="S37" s="65"/>
      <c r="T37" s="51"/>
      <c r="U37" s="52"/>
      <c r="V37" s="19"/>
      <c r="W37" s="19"/>
    </row>
    <row r="38" spans="1:23" ht="12.75">
      <c r="A38" s="91" t="s">
        <v>46</v>
      </c>
      <c r="B38" s="86" t="s">
        <v>109</v>
      </c>
      <c r="C38" s="84" t="s">
        <v>120</v>
      </c>
      <c r="D38" s="84" t="s">
        <v>55</v>
      </c>
      <c r="E38" s="84" t="s">
        <v>114</v>
      </c>
      <c r="F38" s="12">
        <f t="shared" si="6"/>
        <v>7</v>
      </c>
      <c r="G38" s="12">
        <f t="shared" si="7"/>
        <v>0</v>
      </c>
      <c r="H38" s="47">
        <v>725.6135554824</v>
      </c>
      <c r="I38" s="32">
        <f t="shared" si="0"/>
        <v>5079.2948883768</v>
      </c>
      <c r="J38" s="11">
        <f t="shared" si="1"/>
        <v>0</v>
      </c>
      <c r="K38" s="12">
        <f t="shared" si="2"/>
        <v>0</v>
      </c>
      <c r="L38" s="11">
        <f t="shared" si="3"/>
        <v>5079.2948883768</v>
      </c>
      <c r="M38" s="11">
        <f t="shared" si="4"/>
        <v>0</v>
      </c>
      <c r="N38" s="33">
        <f t="shared" si="5"/>
        <v>0</v>
      </c>
      <c r="P38" s="51"/>
      <c r="Q38" s="52"/>
      <c r="R38" s="60"/>
      <c r="S38" s="65"/>
      <c r="T38" s="51"/>
      <c r="U38" s="52"/>
      <c r="V38" s="19"/>
      <c r="W38" s="19"/>
    </row>
    <row r="39" spans="1:23" ht="12.75">
      <c r="A39" s="91" t="s">
        <v>47</v>
      </c>
      <c r="B39" s="86" t="s">
        <v>109</v>
      </c>
      <c r="C39" s="84" t="s">
        <v>121</v>
      </c>
      <c r="D39" s="84" t="s">
        <v>55</v>
      </c>
      <c r="E39" s="84" t="s">
        <v>114</v>
      </c>
      <c r="F39" s="12">
        <f t="shared" si="6"/>
        <v>7</v>
      </c>
      <c r="G39" s="12">
        <f t="shared" si="7"/>
        <v>0</v>
      </c>
      <c r="H39" s="47">
        <v>3095.11713148872</v>
      </c>
      <c r="I39" s="32">
        <f t="shared" si="0"/>
        <v>21665.81992042104</v>
      </c>
      <c r="J39" s="11">
        <f t="shared" si="1"/>
        <v>0</v>
      </c>
      <c r="K39" s="12">
        <f t="shared" si="2"/>
        <v>0</v>
      </c>
      <c r="L39" s="11">
        <f t="shared" si="3"/>
        <v>21665.81992042104</v>
      </c>
      <c r="M39" s="11">
        <f t="shared" si="4"/>
        <v>0</v>
      </c>
      <c r="N39" s="33">
        <f t="shared" si="5"/>
        <v>0</v>
      </c>
      <c r="P39" s="51"/>
      <c r="Q39" s="52"/>
      <c r="R39" s="60"/>
      <c r="S39" s="65"/>
      <c r="T39" s="51"/>
      <c r="U39" s="52"/>
      <c r="V39" s="19"/>
      <c r="W39" s="19"/>
    </row>
    <row r="40" spans="1:23" ht="12.75">
      <c r="A40" s="91" t="s">
        <v>48</v>
      </c>
      <c r="B40" s="84" t="s">
        <v>109</v>
      </c>
      <c r="C40" s="84" t="s">
        <v>122</v>
      </c>
      <c r="D40" s="84" t="s">
        <v>42</v>
      </c>
      <c r="E40" s="84" t="s">
        <v>114</v>
      </c>
      <c r="F40" s="12">
        <f t="shared" si="6"/>
        <v>7</v>
      </c>
      <c r="G40" s="12">
        <f t="shared" si="7"/>
        <v>0</v>
      </c>
      <c r="H40" s="47">
        <v>11134.414903092002</v>
      </c>
      <c r="I40" s="32">
        <f t="shared" si="0"/>
        <v>77940.90432164402</v>
      </c>
      <c r="J40" s="11">
        <f t="shared" si="1"/>
        <v>0</v>
      </c>
      <c r="K40" s="12">
        <f t="shared" si="2"/>
        <v>0</v>
      </c>
      <c r="L40" s="11">
        <f t="shared" si="3"/>
        <v>77940.90432164402</v>
      </c>
      <c r="M40" s="11">
        <f t="shared" si="4"/>
        <v>0</v>
      </c>
      <c r="N40" s="33">
        <f t="shared" si="5"/>
        <v>0</v>
      </c>
      <c r="P40" s="51"/>
      <c r="Q40" s="52"/>
      <c r="R40" s="60"/>
      <c r="S40" s="65"/>
      <c r="T40" s="51"/>
      <c r="U40" s="52"/>
      <c r="V40" s="19"/>
      <c r="W40" s="19"/>
    </row>
    <row r="41" spans="1:23" ht="12.75">
      <c r="A41" s="91" t="s">
        <v>62</v>
      </c>
      <c r="B41" s="86" t="s">
        <v>109</v>
      </c>
      <c r="C41" s="84" t="s">
        <v>123</v>
      </c>
      <c r="D41" s="84" t="s">
        <v>36</v>
      </c>
      <c r="E41" s="84" t="s">
        <v>93</v>
      </c>
      <c r="F41" s="12">
        <f t="shared" si="6"/>
        <v>140.6</v>
      </c>
      <c r="G41" s="12">
        <f t="shared" si="7"/>
        <v>0</v>
      </c>
      <c r="H41" s="47">
        <v>40.4187922152</v>
      </c>
      <c r="I41" s="32">
        <f t="shared" si="0"/>
        <v>5682.88218545712</v>
      </c>
      <c r="J41" s="11">
        <f t="shared" si="1"/>
        <v>0</v>
      </c>
      <c r="K41" s="12">
        <f t="shared" si="2"/>
        <v>0</v>
      </c>
      <c r="L41" s="11">
        <f t="shared" si="3"/>
        <v>5682.88218545712</v>
      </c>
      <c r="M41" s="11">
        <f t="shared" si="4"/>
        <v>0</v>
      </c>
      <c r="N41" s="33">
        <f t="shared" si="5"/>
        <v>0</v>
      </c>
      <c r="P41" s="51"/>
      <c r="Q41" s="52"/>
      <c r="R41" s="60"/>
      <c r="S41" s="65"/>
      <c r="T41" s="51"/>
      <c r="U41" s="52"/>
      <c r="V41" s="19"/>
      <c r="W41" s="19"/>
    </row>
    <row r="42" spans="1:23" ht="12.75">
      <c r="A42" s="93" t="s">
        <v>178</v>
      </c>
      <c r="B42" s="83"/>
      <c r="C42" s="85" t="s">
        <v>56</v>
      </c>
      <c r="D42" s="83"/>
      <c r="E42" s="83"/>
      <c r="F42" s="12"/>
      <c r="G42" s="12"/>
      <c r="H42" s="47"/>
      <c r="I42" s="32"/>
      <c r="J42" s="11"/>
      <c r="K42" s="12"/>
      <c r="L42" s="11"/>
      <c r="M42" s="11"/>
      <c r="N42" s="33"/>
      <c r="P42" s="51"/>
      <c r="Q42" s="52"/>
      <c r="R42" s="60"/>
      <c r="S42" s="65"/>
      <c r="T42" s="51"/>
      <c r="U42" s="52"/>
      <c r="V42" s="19"/>
      <c r="W42" s="19"/>
    </row>
    <row r="43" spans="1:23" ht="12.75">
      <c r="A43" s="91" t="s">
        <v>63</v>
      </c>
      <c r="B43" s="86" t="s">
        <v>124</v>
      </c>
      <c r="C43" s="84" t="s">
        <v>125</v>
      </c>
      <c r="D43" s="84" t="s">
        <v>57</v>
      </c>
      <c r="E43" s="84" t="s">
        <v>126</v>
      </c>
      <c r="F43" s="12">
        <f t="shared" si="6"/>
        <v>7.5</v>
      </c>
      <c r="G43" s="12">
        <f t="shared" si="7"/>
        <v>0</v>
      </c>
      <c r="H43" s="47">
        <v>7515.970647636001</v>
      </c>
      <c r="I43" s="32">
        <f t="shared" si="0"/>
        <v>56369.779857270005</v>
      </c>
      <c r="J43" s="11">
        <f t="shared" si="1"/>
        <v>0</v>
      </c>
      <c r="K43" s="12">
        <f t="shared" si="2"/>
        <v>0</v>
      </c>
      <c r="L43" s="11">
        <f t="shared" si="3"/>
        <v>56369.779857270005</v>
      </c>
      <c r="M43" s="11">
        <f t="shared" si="4"/>
        <v>0</v>
      </c>
      <c r="N43" s="33">
        <f t="shared" si="5"/>
        <v>0</v>
      </c>
      <c r="P43" s="51"/>
      <c r="Q43" s="52"/>
      <c r="R43" s="60"/>
      <c r="S43" s="65"/>
      <c r="T43" s="51"/>
      <c r="U43" s="52"/>
      <c r="V43" s="19"/>
      <c r="W43" s="19"/>
    </row>
    <row r="44" spans="1:23" ht="12.75">
      <c r="A44" s="93" t="s">
        <v>178</v>
      </c>
      <c r="B44" s="83"/>
      <c r="C44" s="85" t="s">
        <v>127</v>
      </c>
      <c r="D44" s="83"/>
      <c r="E44" s="83"/>
      <c r="F44" s="12"/>
      <c r="G44" s="12"/>
      <c r="H44" s="47"/>
      <c r="I44" s="32"/>
      <c r="J44" s="11"/>
      <c r="K44" s="12"/>
      <c r="L44" s="11"/>
      <c r="M44" s="11"/>
      <c r="N44" s="33"/>
      <c r="P44" s="51"/>
      <c r="Q44" s="52"/>
      <c r="R44" s="60"/>
      <c r="S44" s="65"/>
      <c r="T44" s="51"/>
      <c r="U44" s="52"/>
      <c r="V44" s="19"/>
      <c r="W44" s="19"/>
    </row>
    <row r="45" spans="1:23" ht="12.75">
      <c r="A45" s="91" t="s">
        <v>64</v>
      </c>
      <c r="B45" s="84" t="s">
        <v>128</v>
      </c>
      <c r="C45" s="84" t="s">
        <v>129</v>
      </c>
      <c r="D45" s="84" t="s">
        <v>36</v>
      </c>
      <c r="E45" s="84" t="s">
        <v>126</v>
      </c>
      <c r="F45" s="12">
        <f t="shared" si="6"/>
        <v>7.5</v>
      </c>
      <c r="G45" s="12">
        <f t="shared" si="7"/>
        <v>0</v>
      </c>
      <c r="H45" s="47">
        <v>1886.2103033760002</v>
      </c>
      <c r="I45" s="32">
        <f t="shared" si="0"/>
        <v>14146.577275320002</v>
      </c>
      <c r="J45" s="11">
        <f t="shared" si="1"/>
        <v>0</v>
      </c>
      <c r="K45" s="12">
        <f t="shared" si="2"/>
        <v>0</v>
      </c>
      <c r="L45" s="11">
        <f t="shared" si="3"/>
        <v>14146.577275320002</v>
      </c>
      <c r="M45" s="11">
        <f t="shared" si="4"/>
        <v>0</v>
      </c>
      <c r="N45" s="33">
        <f t="shared" si="5"/>
        <v>0</v>
      </c>
      <c r="P45" s="51"/>
      <c r="Q45" s="52"/>
      <c r="R45" s="60"/>
      <c r="S45" s="65"/>
      <c r="T45" s="51"/>
      <c r="U45" s="52"/>
      <c r="V45" s="19"/>
      <c r="W45" s="19"/>
    </row>
    <row r="46" spans="1:23" ht="12.75">
      <c r="A46" s="93" t="s">
        <v>178</v>
      </c>
      <c r="B46" s="83"/>
      <c r="C46" s="85" t="s">
        <v>130</v>
      </c>
      <c r="D46" s="83"/>
      <c r="E46" s="83"/>
      <c r="F46" s="12"/>
      <c r="G46" s="12"/>
      <c r="H46" s="47"/>
      <c r="I46" s="32"/>
      <c r="J46" s="11"/>
      <c r="K46" s="12"/>
      <c r="L46" s="11"/>
      <c r="M46" s="11"/>
      <c r="N46" s="33"/>
      <c r="P46" s="51"/>
      <c r="Q46" s="52"/>
      <c r="R46" s="60"/>
      <c r="S46" s="65"/>
      <c r="T46" s="51"/>
      <c r="U46" s="52"/>
      <c r="V46" s="19"/>
      <c r="W46" s="19"/>
    </row>
    <row r="47" spans="1:23" ht="12.75">
      <c r="A47" s="91" t="s">
        <v>65</v>
      </c>
      <c r="B47" s="84" t="s">
        <v>131</v>
      </c>
      <c r="C47" s="84" t="s">
        <v>132</v>
      </c>
      <c r="D47" s="84" t="s">
        <v>36</v>
      </c>
      <c r="E47" s="84" t="s">
        <v>93</v>
      </c>
      <c r="F47" s="12">
        <f t="shared" si="6"/>
        <v>140.6</v>
      </c>
      <c r="G47" s="12">
        <f t="shared" si="7"/>
        <v>0</v>
      </c>
      <c r="H47" s="47">
        <v>52.929370758000005</v>
      </c>
      <c r="I47" s="32">
        <f t="shared" si="0"/>
        <v>7441.8695285748</v>
      </c>
      <c r="J47" s="11">
        <f t="shared" si="1"/>
        <v>0</v>
      </c>
      <c r="K47" s="12">
        <f t="shared" si="2"/>
        <v>0</v>
      </c>
      <c r="L47" s="11">
        <f t="shared" si="3"/>
        <v>7441.8695285748</v>
      </c>
      <c r="M47" s="11">
        <f t="shared" si="4"/>
        <v>0</v>
      </c>
      <c r="N47" s="33">
        <f t="shared" si="5"/>
        <v>0</v>
      </c>
      <c r="P47" s="51"/>
      <c r="Q47" s="52"/>
      <c r="R47" s="60"/>
      <c r="S47" s="65"/>
      <c r="T47" s="51"/>
      <c r="U47" s="52"/>
      <c r="V47" s="19"/>
      <c r="W47" s="19"/>
    </row>
    <row r="48" spans="1:23" ht="12.75">
      <c r="A48" s="91" t="s">
        <v>66</v>
      </c>
      <c r="B48" s="84" t="s">
        <v>131</v>
      </c>
      <c r="C48" s="84" t="s">
        <v>133</v>
      </c>
      <c r="D48" s="84" t="s">
        <v>36</v>
      </c>
      <c r="E48" s="84" t="s">
        <v>39</v>
      </c>
      <c r="F48" s="12">
        <f t="shared" si="6"/>
        <v>30</v>
      </c>
      <c r="G48" s="12">
        <f t="shared" si="7"/>
        <v>0</v>
      </c>
      <c r="H48" s="47">
        <v>52.929370758000005</v>
      </c>
      <c r="I48" s="32">
        <f t="shared" si="0"/>
        <v>1587.8811227400001</v>
      </c>
      <c r="J48" s="11">
        <f t="shared" si="1"/>
        <v>0</v>
      </c>
      <c r="K48" s="12">
        <f t="shared" si="2"/>
        <v>0</v>
      </c>
      <c r="L48" s="11">
        <f t="shared" si="3"/>
        <v>1587.8811227400001</v>
      </c>
      <c r="M48" s="11">
        <f t="shared" si="4"/>
        <v>0</v>
      </c>
      <c r="N48" s="33">
        <f t="shared" si="5"/>
        <v>0</v>
      </c>
      <c r="P48" s="51"/>
      <c r="Q48" s="52"/>
      <c r="R48" s="60"/>
      <c r="S48" s="65"/>
      <c r="T48" s="51"/>
      <c r="U48" s="52"/>
      <c r="V48" s="19"/>
      <c r="W48" s="19"/>
    </row>
    <row r="49" spans="1:23" ht="12.75">
      <c r="A49" s="93" t="s">
        <v>178</v>
      </c>
      <c r="B49" s="82"/>
      <c r="C49" s="82"/>
      <c r="D49" s="83"/>
      <c r="E49" s="83"/>
      <c r="F49" s="12"/>
      <c r="G49" s="12"/>
      <c r="H49" s="47"/>
      <c r="I49" s="32"/>
      <c r="J49" s="11"/>
      <c r="K49" s="12"/>
      <c r="L49" s="11"/>
      <c r="M49" s="11"/>
      <c r="N49" s="33"/>
      <c r="P49" s="51"/>
      <c r="Q49" s="52"/>
      <c r="R49" s="60"/>
      <c r="S49" s="65"/>
      <c r="T49" s="51"/>
      <c r="U49" s="52"/>
      <c r="V49" s="19"/>
      <c r="W49" s="19"/>
    </row>
    <row r="50" spans="1:23" ht="12.75">
      <c r="A50" s="93" t="s">
        <v>178</v>
      </c>
      <c r="B50" s="83"/>
      <c r="C50" s="83"/>
      <c r="D50" s="83"/>
      <c r="E50" s="83"/>
      <c r="F50" s="12"/>
      <c r="G50" s="12"/>
      <c r="H50" s="47"/>
      <c r="I50" s="32"/>
      <c r="J50" s="11"/>
      <c r="K50" s="12"/>
      <c r="L50" s="11"/>
      <c r="M50" s="11"/>
      <c r="N50" s="33"/>
      <c r="P50" s="51"/>
      <c r="Q50" s="52"/>
      <c r="R50" s="60"/>
      <c r="S50" s="65"/>
      <c r="T50" s="51"/>
      <c r="U50" s="52"/>
      <c r="V50" s="19"/>
      <c r="W50" s="19"/>
    </row>
    <row r="51" spans="1:23" ht="12.75">
      <c r="A51" s="93" t="s">
        <v>178</v>
      </c>
      <c r="B51" s="82" t="s">
        <v>30</v>
      </c>
      <c r="C51" s="82" t="s">
        <v>35</v>
      </c>
      <c r="D51" s="83"/>
      <c r="E51" s="83"/>
      <c r="F51" s="12"/>
      <c r="G51" s="12"/>
      <c r="H51" s="47"/>
      <c r="I51" s="32"/>
      <c r="J51" s="11"/>
      <c r="K51" s="12"/>
      <c r="L51" s="11"/>
      <c r="M51" s="11"/>
      <c r="N51" s="33"/>
      <c r="P51" s="51"/>
      <c r="Q51" s="52"/>
      <c r="R51" s="60"/>
      <c r="S51" s="65"/>
      <c r="T51" s="51"/>
      <c r="U51" s="52"/>
      <c r="V51" s="19"/>
      <c r="W51" s="19"/>
    </row>
    <row r="52" spans="1:23" ht="12.75">
      <c r="A52" s="91" t="s">
        <v>32</v>
      </c>
      <c r="B52" s="84" t="s">
        <v>131</v>
      </c>
      <c r="C52" s="84" t="s">
        <v>134</v>
      </c>
      <c r="D52" s="84" t="s">
        <v>42</v>
      </c>
      <c r="E52" s="84" t="s">
        <v>43</v>
      </c>
      <c r="F52" s="12">
        <f t="shared" si="6"/>
        <v>1</v>
      </c>
      <c r="G52" s="12">
        <f t="shared" si="7"/>
        <v>0</v>
      </c>
      <c r="H52" s="47">
        <v>17322.3395208</v>
      </c>
      <c r="I52" s="32">
        <f t="shared" si="0"/>
        <v>17322.3395208</v>
      </c>
      <c r="J52" s="11">
        <f t="shared" si="1"/>
        <v>0</v>
      </c>
      <c r="K52" s="12">
        <f t="shared" si="2"/>
        <v>0</v>
      </c>
      <c r="L52" s="11">
        <f t="shared" si="3"/>
        <v>17322.3395208</v>
      </c>
      <c r="M52" s="11">
        <f t="shared" si="4"/>
        <v>0</v>
      </c>
      <c r="N52" s="33">
        <f t="shared" si="5"/>
        <v>0</v>
      </c>
      <c r="P52" s="51"/>
      <c r="Q52" s="52"/>
      <c r="R52" s="60"/>
      <c r="S52" s="65"/>
      <c r="T52" s="51"/>
      <c r="U52" s="52"/>
      <c r="V52" s="19"/>
      <c r="W52" s="19"/>
    </row>
    <row r="53" spans="1:23" ht="12.75">
      <c r="A53" s="93" t="s">
        <v>178</v>
      </c>
      <c r="B53" s="83"/>
      <c r="C53" s="85" t="s">
        <v>135</v>
      </c>
      <c r="D53" s="83"/>
      <c r="E53" s="83"/>
      <c r="F53" s="12"/>
      <c r="G53" s="12"/>
      <c r="H53" s="47"/>
      <c r="I53" s="32"/>
      <c r="J53" s="11"/>
      <c r="K53" s="12"/>
      <c r="L53" s="11"/>
      <c r="M53" s="11"/>
      <c r="N53" s="33"/>
      <c r="P53" s="51"/>
      <c r="Q53" s="52"/>
      <c r="R53" s="60"/>
      <c r="S53" s="65"/>
      <c r="T53" s="51"/>
      <c r="U53" s="52"/>
      <c r="V53" s="19"/>
      <c r="W53" s="19"/>
    </row>
    <row r="54" spans="1:23" ht="12.75">
      <c r="A54" s="91" t="s">
        <v>34</v>
      </c>
      <c r="B54" s="84" t="s">
        <v>131</v>
      </c>
      <c r="C54" s="84" t="s">
        <v>136</v>
      </c>
      <c r="D54" s="84" t="s">
        <v>42</v>
      </c>
      <c r="E54" s="84" t="s">
        <v>43</v>
      </c>
      <c r="F54" s="12">
        <f t="shared" si="6"/>
        <v>1</v>
      </c>
      <c r="G54" s="12">
        <f t="shared" si="7"/>
        <v>0</v>
      </c>
      <c r="H54" s="47">
        <v>9431.051516880001</v>
      </c>
      <c r="I54" s="32">
        <f t="shared" si="0"/>
        <v>9431.051516880001</v>
      </c>
      <c r="J54" s="11">
        <f t="shared" si="1"/>
        <v>0</v>
      </c>
      <c r="K54" s="12">
        <f t="shared" si="2"/>
        <v>0</v>
      </c>
      <c r="L54" s="11">
        <f t="shared" si="3"/>
        <v>9431.051516880001</v>
      </c>
      <c r="M54" s="11">
        <f t="shared" si="4"/>
        <v>0</v>
      </c>
      <c r="N54" s="33">
        <f t="shared" si="5"/>
        <v>0</v>
      </c>
      <c r="P54" s="51"/>
      <c r="Q54" s="52"/>
      <c r="R54" s="60"/>
      <c r="S54" s="65"/>
      <c r="T54" s="51"/>
      <c r="U54" s="52"/>
      <c r="V54" s="19"/>
      <c r="W54" s="19"/>
    </row>
    <row r="55" spans="1:23" ht="12.75">
      <c r="A55" s="91" t="s">
        <v>37</v>
      </c>
      <c r="B55" s="84" t="s">
        <v>131</v>
      </c>
      <c r="C55" s="84" t="s">
        <v>137</v>
      </c>
      <c r="D55" s="84" t="s">
        <v>42</v>
      </c>
      <c r="E55" s="84" t="s">
        <v>43</v>
      </c>
      <c r="F55" s="12">
        <f t="shared" si="6"/>
        <v>1</v>
      </c>
      <c r="G55" s="12">
        <f t="shared" si="7"/>
        <v>0</v>
      </c>
      <c r="H55" s="47">
        <v>12029.402445000002</v>
      </c>
      <c r="I55" s="32">
        <f t="shared" si="0"/>
        <v>12029.402445000002</v>
      </c>
      <c r="J55" s="11">
        <f t="shared" si="1"/>
        <v>0</v>
      </c>
      <c r="K55" s="12">
        <f t="shared" si="2"/>
        <v>0</v>
      </c>
      <c r="L55" s="11">
        <f t="shared" si="3"/>
        <v>12029.402445000002</v>
      </c>
      <c r="M55" s="11">
        <f t="shared" si="4"/>
        <v>0</v>
      </c>
      <c r="N55" s="33">
        <f t="shared" si="5"/>
        <v>0</v>
      </c>
      <c r="P55" s="51"/>
      <c r="Q55" s="52"/>
      <c r="R55" s="60"/>
      <c r="S55" s="65"/>
      <c r="T55" s="51"/>
      <c r="U55" s="52"/>
      <c r="V55" s="19"/>
      <c r="W55" s="19"/>
    </row>
    <row r="56" spans="1:23" ht="22.5">
      <c r="A56" s="91" t="s">
        <v>38</v>
      </c>
      <c r="B56" s="84" t="s">
        <v>131</v>
      </c>
      <c r="C56" s="84" t="s">
        <v>138</v>
      </c>
      <c r="D56" s="84" t="s">
        <v>42</v>
      </c>
      <c r="E56" s="84" t="s">
        <v>43</v>
      </c>
      <c r="F56" s="12">
        <f t="shared" si="6"/>
        <v>1</v>
      </c>
      <c r="G56" s="12">
        <f t="shared" si="7"/>
        <v>0</v>
      </c>
      <c r="H56" s="47">
        <v>14435.282934</v>
      </c>
      <c r="I56" s="32">
        <f t="shared" si="0"/>
        <v>14435.282934</v>
      </c>
      <c r="J56" s="11">
        <f t="shared" si="1"/>
        <v>0</v>
      </c>
      <c r="K56" s="12">
        <f t="shared" si="2"/>
        <v>0</v>
      </c>
      <c r="L56" s="11">
        <f t="shared" si="3"/>
        <v>14435.282934</v>
      </c>
      <c r="M56" s="11">
        <f t="shared" si="4"/>
        <v>0</v>
      </c>
      <c r="N56" s="33">
        <f t="shared" si="5"/>
        <v>0</v>
      </c>
      <c r="P56" s="51"/>
      <c r="Q56" s="52"/>
      <c r="R56" s="60"/>
      <c r="S56" s="65"/>
      <c r="T56" s="51"/>
      <c r="U56" s="52"/>
      <c r="V56" s="19"/>
      <c r="W56" s="19"/>
    </row>
    <row r="57" spans="1:23" ht="12.75">
      <c r="A57" s="91" t="s">
        <v>40</v>
      </c>
      <c r="B57" s="84" t="s">
        <v>131</v>
      </c>
      <c r="C57" s="84" t="s">
        <v>139</v>
      </c>
      <c r="D57" s="84" t="s">
        <v>55</v>
      </c>
      <c r="E57" s="84" t="s">
        <v>60</v>
      </c>
      <c r="F57" s="12">
        <f t="shared" si="6"/>
        <v>4</v>
      </c>
      <c r="G57" s="12">
        <f t="shared" si="7"/>
        <v>0</v>
      </c>
      <c r="H57" s="47">
        <v>3849.4087824000003</v>
      </c>
      <c r="I57" s="32">
        <f t="shared" si="0"/>
        <v>15397.635129600001</v>
      </c>
      <c r="J57" s="11">
        <f t="shared" si="1"/>
        <v>0</v>
      </c>
      <c r="K57" s="12">
        <f t="shared" si="2"/>
        <v>0</v>
      </c>
      <c r="L57" s="11">
        <f t="shared" si="3"/>
        <v>15397.635129600001</v>
      </c>
      <c r="M57" s="11">
        <f t="shared" si="4"/>
        <v>0</v>
      </c>
      <c r="N57" s="33">
        <f t="shared" si="5"/>
        <v>0</v>
      </c>
      <c r="P57" s="51"/>
      <c r="Q57" s="52"/>
      <c r="R57" s="60"/>
      <c r="S57" s="65"/>
      <c r="T57" s="51"/>
      <c r="U57" s="52"/>
      <c r="V57" s="19"/>
      <c r="W57" s="19"/>
    </row>
    <row r="58" spans="1:23" ht="12.75">
      <c r="A58" s="93" t="s">
        <v>178</v>
      </c>
      <c r="B58" s="82"/>
      <c r="C58" s="82"/>
      <c r="D58" s="83"/>
      <c r="E58" s="83"/>
      <c r="F58" s="12"/>
      <c r="G58" s="12"/>
      <c r="H58" s="47"/>
      <c r="I58" s="32"/>
      <c r="J58" s="11"/>
      <c r="K58" s="12"/>
      <c r="L58" s="11"/>
      <c r="M58" s="11"/>
      <c r="N58" s="33"/>
      <c r="P58" s="51"/>
      <c r="Q58" s="52"/>
      <c r="R58" s="60"/>
      <c r="S58" s="65"/>
      <c r="T58" s="51"/>
      <c r="U58" s="52"/>
      <c r="V58" s="19"/>
      <c r="W58" s="19"/>
    </row>
    <row r="59" spans="1:23" ht="12.75">
      <c r="A59" s="93" t="s">
        <v>178</v>
      </c>
      <c r="B59" s="83"/>
      <c r="C59" s="83"/>
      <c r="D59" s="83"/>
      <c r="E59" s="83"/>
      <c r="F59" s="12"/>
      <c r="G59" s="12"/>
      <c r="H59" s="47"/>
      <c r="I59" s="32"/>
      <c r="J59" s="11"/>
      <c r="K59" s="12"/>
      <c r="L59" s="11"/>
      <c r="M59" s="11"/>
      <c r="N59" s="33"/>
      <c r="P59" s="51"/>
      <c r="Q59" s="52"/>
      <c r="R59" s="60"/>
      <c r="S59" s="65"/>
      <c r="T59" s="51"/>
      <c r="U59" s="52"/>
      <c r="V59" s="19"/>
      <c r="W59" s="19"/>
    </row>
    <row r="60" spans="1:23" ht="12.75">
      <c r="A60" s="93" t="s">
        <v>178</v>
      </c>
      <c r="B60" s="82" t="s">
        <v>30</v>
      </c>
      <c r="C60" s="82" t="s">
        <v>140</v>
      </c>
      <c r="D60" s="83"/>
      <c r="E60" s="83"/>
      <c r="F60" s="12"/>
      <c r="G60" s="12"/>
      <c r="H60" s="47"/>
      <c r="I60" s="32"/>
      <c r="J60" s="11"/>
      <c r="K60" s="12"/>
      <c r="L60" s="11"/>
      <c r="M60" s="11"/>
      <c r="N60" s="33"/>
      <c r="P60" s="51"/>
      <c r="Q60" s="52"/>
      <c r="R60" s="60"/>
      <c r="S60" s="65"/>
      <c r="T60" s="51"/>
      <c r="U60" s="52"/>
      <c r="V60" s="19"/>
      <c r="W60" s="19"/>
    </row>
    <row r="61" spans="1:23" ht="12.75">
      <c r="A61" s="91" t="s">
        <v>32</v>
      </c>
      <c r="B61" s="84" t="s">
        <v>141</v>
      </c>
      <c r="C61" s="84" t="s">
        <v>142</v>
      </c>
      <c r="D61" s="84" t="s">
        <v>49</v>
      </c>
      <c r="E61" s="84" t="s">
        <v>93</v>
      </c>
      <c r="F61" s="12">
        <f t="shared" si="6"/>
        <v>140.6</v>
      </c>
      <c r="G61" s="12">
        <f t="shared" si="7"/>
        <v>0</v>
      </c>
      <c r="H61" s="47">
        <v>55.816427344800005</v>
      </c>
      <c r="I61" s="32">
        <f t="shared" si="0"/>
        <v>7847.78968467888</v>
      </c>
      <c r="J61" s="11">
        <f t="shared" si="1"/>
        <v>0</v>
      </c>
      <c r="K61" s="12">
        <f t="shared" si="2"/>
        <v>0</v>
      </c>
      <c r="L61" s="11">
        <f t="shared" si="3"/>
        <v>7847.78968467888</v>
      </c>
      <c r="M61" s="11">
        <f t="shared" si="4"/>
        <v>0</v>
      </c>
      <c r="N61" s="33">
        <f t="shared" si="5"/>
        <v>0</v>
      </c>
      <c r="P61" s="51"/>
      <c r="Q61" s="52"/>
      <c r="R61" s="60"/>
      <c r="S61" s="65"/>
      <c r="T61" s="51"/>
      <c r="U61" s="52"/>
      <c r="V61" s="19"/>
      <c r="W61" s="19"/>
    </row>
    <row r="62" spans="1:23" ht="12.75">
      <c r="A62" s="93" t="s">
        <v>178</v>
      </c>
      <c r="B62" s="82"/>
      <c r="C62" s="82"/>
      <c r="D62" s="83"/>
      <c r="E62" s="83"/>
      <c r="F62" s="12"/>
      <c r="G62" s="12"/>
      <c r="H62" s="47"/>
      <c r="I62" s="32"/>
      <c r="J62" s="11"/>
      <c r="K62" s="12"/>
      <c r="L62" s="11"/>
      <c r="M62" s="11"/>
      <c r="N62" s="33"/>
      <c r="P62" s="51"/>
      <c r="Q62" s="52"/>
      <c r="R62" s="60"/>
      <c r="S62" s="65"/>
      <c r="T62" s="51"/>
      <c r="U62" s="52"/>
      <c r="V62" s="19"/>
      <c r="W62" s="19"/>
    </row>
    <row r="63" spans="1:23" ht="12.75">
      <c r="A63" s="93" t="s">
        <v>178</v>
      </c>
      <c r="B63" s="83"/>
      <c r="C63" s="83"/>
      <c r="D63" s="83"/>
      <c r="E63" s="83"/>
      <c r="F63" s="12"/>
      <c r="G63" s="12"/>
      <c r="H63" s="47"/>
      <c r="I63" s="32"/>
      <c r="J63" s="11"/>
      <c r="K63" s="12"/>
      <c r="L63" s="11"/>
      <c r="M63" s="11"/>
      <c r="N63" s="33"/>
      <c r="P63" s="51"/>
      <c r="Q63" s="52"/>
      <c r="R63" s="60"/>
      <c r="S63" s="65"/>
      <c r="T63" s="51"/>
      <c r="U63" s="52"/>
      <c r="V63" s="19"/>
      <c r="W63" s="19"/>
    </row>
    <row r="64" spans="1:23" ht="12.75">
      <c r="A64" s="93" t="s">
        <v>178</v>
      </c>
      <c r="B64" s="82" t="s">
        <v>30</v>
      </c>
      <c r="C64" s="82" t="s">
        <v>50</v>
      </c>
      <c r="D64" s="83"/>
      <c r="E64" s="83"/>
      <c r="F64" s="12"/>
      <c r="G64" s="12"/>
      <c r="H64" s="47"/>
      <c r="I64" s="32"/>
      <c r="J64" s="11"/>
      <c r="K64" s="12"/>
      <c r="L64" s="11"/>
      <c r="M64" s="11"/>
      <c r="N64" s="33"/>
      <c r="P64" s="51"/>
      <c r="Q64" s="52"/>
      <c r="R64" s="60"/>
      <c r="S64" s="65"/>
      <c r="T64" s="51"/>
      <c r="U64" s="52"/>
      <c r="V64" s="19"/>
      <c r="W64" s="19"/>
    </row>
    <row r="65" spans="1:23" ht="22.5">
      <c r="A65" s="91" t="s">
        <v>32</v>
      </c>
      <c r="B65" s="84" t="s">
        <v>143</v>
      </c>
      <c r="C65" s="84" t="s">
        <v>144</v>
      </c>
      <c r="D65" s="84" t="s">
        <v>51</v>
      </c>
      <c r="E65" s="84" t="s">
        <v>80</v>
      </c>
      <c r="F65" s="12">
        <f t="shared" si="6"/>
        <v>8</v>
      </c>
      <c r="G65" s="12">
        <f t="shared" si="7"/>
        <v>0</v>
      </c>
      <c r="H65" s="47">
        <v>72.17641467</v>
      </c>
      <c r="I65" s="32">
        <f t="shared" si="0"/>
        <v>577.41131736</v>
      </c>
      <c r="J65" s="11">
        <f t="shared" si="1"/>
        <v>0</v>
      </c>
      <c r="K65" s="12">
        <f t="shared" si="2"/>
        <v>0</v>
      </c>
      <c r="L65" s="11">
        <f t="shared" si="3"/>
        <v>577.41131736</v>
      </c>
      <c r="M65" s="11">
        <f t="shared" si="4"/>
        <v>0</v>
      </c>
      <c r="N65" s="33">
        <f t="shared" si="5"/>
        <v>0</v>
      </c>
      <c r="P65" s="51"/>
      <c r="Q65" s="52"/>
      <c r="R65" s="60"/>
      <c r="S65" s="65"/>
      <c r="T65" s="51"/>
      <c r="U65" s="52"/>
      <c r="V65" s="19"/>
      <c r="W65" s="19"/>
    </row>
    <row r="66" spans="1:23" ht="12.75">
      <c r="A66" s="91" t="s">
        <v>34</v>
      </c>
      <c r="B66" s="84" t="s">
        <v>145</v>
      </c>
      <c r="C66" s="84" t="s">
        <v>146</v>
      </c>
      <c r="D66" s="84" t="s">
        <v>51</v>
      </c>
      <c r="E66" s="84" t="s">
        <v>147</v>
      </c>
      <c r="F66" s="12">
        <f t="shared" si="6"/>
        <v>115</v>
      </c>
      <c r="G66" s="12">
        <f t="shared" si="7"/>
        <v>0</v>
      </c>
      <c r="H66" s="47">
        <v>105.85874151600001</v>
      </c>
      <c r="I66" s="32">
        <f t="shared" si="0"/>
        <v>12173.755274340001</v>
      </c>
      <c r="J66" s="11">
        <f t="shared" si="1"/>
        <v>0</v>
      </c>
      <c r="K66" s="12">
        <f t="shared" si="2"/>
        <v>0</v>
      </c>
      <c r="L66" s="11">
        <f t="shared" si="3"/>
        <v>12173.755274340001</v>
      </c>
      <c r="M66" s="11">
        <f t="shared" si="4"/>
        <v>0</v>
      </c>
      <c r="N66" s="33">
        <f t="shared" si="5"/>
        <v>0</v>
      </c>
      <c r="P66" s="51"/>
      <c r="Q66" s="52"/>
      <c r="R66" s="60"/>
      <c r="S66" s="65"/>
      <c r="T66" s="51"/>
      <c r="U66" s="52"/>
      <c r="V66" s="19"/>
      <c r="W66" s="19"/>
    </row>
    <row r="67" spans="1:23" ht="22.5">
      <c r="A67" s="91" t="s">
        <v>37</v>
      </c>
      <c r="B67" s="84" t="s">
        <v>148</v>
      </c>
      <c r="C67" s="84" t="s">
        <v>149</v>
      </c>
      <c r="D67" s="84" t="s">
        <v>51</v>
      </c>
      <c r="E67" s="84" t="s">
        <v>147</v>
      </c>
      <c r="F67" s="12">
        <f t="shared" si="6"/>
        <v>115</v>
      </c>
      <c r="G67" s="12">
        <f t="shared" si="7"/>
        <v>0</v>
      </c>
      <c r="H67" s="47">
        <v>72.17641467</v>
      </c>
      <c r="I67" s="32">
        <f t="shared" si="0"/>
        <v>8300.28768705</v>
      </c>
      <c r="J67" s="11">
        <f t="shared" si="1"/>
        <v>0</v>
      </c>
      <c r="K67" s="12">
        <f t="shared" si="2"/>
        <v>0</v>
      </c>
      <c r="L67" s="11">
        <f t="shared" si="3"/>
        <v>8300.28768705</v>
      </c>
      <c r="M67" s="11">
        <f t="shared" si="4"/>
        <v>0</v>
      </c>
      <c r="N67" s="33">
        <f t="shared" si="5"/>
        <v>0</v>
      </c>
      <c r="P67" s="51"/>
      <c r="Q67" s="52"/>
      <c r="R67" s="60"/>
      <c r="S67" s="65"/>
      <c r="T67" s="51"/>
      <c r="U67" s="52"/>
      <c r="V67" s="19"/>
      <c r="W67" s="19"/>
    </row>
    <row r="68" spans="1:23" ht="12.75">
      <c r="A68" s="93" t="s">
        <v>178</v>
      </c>
      <c r="B68" s="82"/>
      <c r="C68" s="82"/>
      <c r="D68" s="83"/>
      <c r="E68" s="83"/>
      <c r="F68" s="12"/>
      <c r="G68" s="12"/>
      <c r="H68" s="47"/>
      <c r="I68" s="32"/>
      <c r="J68" s="11"/>
      <c r="K68" s="12"/>
      <c r="L68" s="11"/>
      <c r="M68" s="11"/>
      <c r="N68" s="33"/>
      <c r="P68" s="51"/>
      <c r="Q68" s="52"/>
      <c r="R68" s="60"/>
      <c r="S68" s="65"/>
      <c r="T68" s="51"/>
      <c r="U68" s="52"/>
      <c r="V68" s="19"/>
      <c r="W68" s="19"/>
    </row>
    <row r="69" spans="1:23" ht="12.75">
      <c r="A69" s="93" t="s">
        <v>178</v>
      </c>
      <c r="B69" s="83"/>
      <c r="C69" s="83"/>
      <c r="D69" s="83"/>
      <c r="E69" s="83"/>
      <c r="F69" s="12"/>
      <c r="G69" s="12"/>
      <c r="H69" s="47"/>
      <c r="I69" s="32"/>
      <c r="J69" s="11"/>
      <c r="K69" s="12"/>
      <c r="L69" s="11"/>
      <c r="M69" s="11"/>
      <c r="N69" s="33"/>
      <c r="P69" s="51"/>
      <c r="Q69" s="52"/>
      <c r="R69" s="60"/>
      <c r="S69" s="65"/>
      <c r="T69" s="51"/>
      <c r="U69" s="52"/>
      <c r="V69" s="19"/>
      <c r="W69" s="19"/>
    </row>
    <row r="70" spans="1:23" ht="12.75" collapsed="1">
      <c r="A70" s="93" t="s">
        <v>178</v>
      </c>
      <c r="B70" s="82" t="s">
        <v>30</v>
      </c>
      <c r="C70" s="82" t="s">
        <v>52</v>
      </c>
      <c r="D70" s="83"/>
      <c r="E70" s="83"/>
      <c r="F70" s="12"/>
      <c r="G70" s="12"/>
      <c r="H70" s="47"/>
      <c r="I70" s="32"/>
      <c r="J70" s="11"/>
      <c r="K70" s="12"/>
      <c r="L70" s="11"/>
      <c r="M70" s="11"/>
      <c r="N70" s="33"/>
      <c r="P70" s="51"/>
      <c r="Q70" s="52"/>
      <c r="R70" s="60"/>
      <c r="S70" s="65"/>
      <c r="T70" s="51"/>
      <c r="U70" s="52"/>
      <c r="V70" s="19"/>
      <c r="W70" s="19"/>
    </row>
    <row r="71" spans="1:23" ht="12.75">
      <c r="A71" s="91" t="s">
        <v>32</v>
      </c>
      <c r="B71" s="84" t="s">
        <v>53</v>
      </c>
      <c r="C71" s="84" t="s">
        <v>54</v>
      </c>
      <c r="D71" s="84" t="s">
        <v>51</v>
      </c>
      <c r="E71" s="84" t="s">
        <v>150</v>
      </c>
      <c r="F71" s="12">
        <f t="shared" si="6"/>
        <v>88.66</v>
      </c>
      <c r="G71" s="12">
        <f t="shared" si="7"/>
        <v>0</v>
      </c>
      <c r="H71" s="47">
        <v>130</v>
      </c>
      <c r="I71" s="32">
        <f t="shared" si="0"/>
        <v>11525.8</v>
      </c>
      <c r="J71" s="11">
        <f t="shared" si="1"/>
        <v>0</v>
      </c>
      <c r="K71" s="12">
        <f t="shared" si="2"/>
        <v>0</v>
      </c>
      <c r="L71" s="11">
        <f t="shared" si="3"/>
        <v>11525.8</v>
      </c>
      <c r="M71" s="11">
        <f t="shared" si="4"/>
        <v>0</v>
      </c>
      <c r="N71" s="33">
        <f t="shared" si="5"/>
        <v>0</v>
      </c>
      <c r="P71" s="51"/>
      <c r="Q71" s="52"/>
      <c r="R71" s="60"/>
      <c r="S71" s="65"/>
      <c r="T71" s="51"/>
      <c r="U71" s="52"/>
      <c r="V71" s="19"/>
      <c r="W71" s="19"/>
    </row>
    <row r="72" spans="1:23" ht="12.75">
      <c r="A72" s="91" t="s">
        <v>34</v>
      </c>
      <c r="B72" s="84" t="s">
        <v>151</v>
      </c>
      <c r="C72" s="84" t="s">
        <v>152</v>
      </c>
      <c r="D72" s="84" t="s">
        <v>51</v>
      </c>
      <c r="E72" s="84" t="s">
        <v>61</v>
      </c>
      <c r="F72" s="12">
        <f t="shared" si="6"/>
        <v>2</v>
      </c>
      <c r="G72" s="12">
        <f t="shared" si="7"/>
        <v>0</v>
      </c>
      <c r="H72" s="47">
        <v>200</v>
      </c>
      <c r="I72" s="32">
        <f t="shared" si="0"/>
        <v>400</v>
      </c>
      <c r="J72" s="11">
        <f t="shared" si="1"/>
        <v>0</v>
      </c>
      <c r="K72" s="12">
        <f t="shared" si="2"/>
        <v>0</v>
      </c>
      <c r="L72" s="11">
        <f t="shared" si="3"/>
        <v>400</v>
      </c>
      <c r="M72" s="11">
        <f t="shared" si="4"/>
        <v>0</v>
      </c>
      <c r="N72" s="33">
        <f t="shared" si="5"/>
        <v>0</v>
      </c>
      <c r="P72" s="51"/>
      <c r="Q72" s="52"/>
      <c r="R72" s="60"/>
      <c r="S72" s="65"/>
      <c r="T72" s="51"/>
      <c r="U72" s="52"/>
      <c r="V72" s="19"/>
      <c r="W72" s="19"/>
    </row>
    <row r="73" spans="1:23" ht="12.75">
      <c r="A73" s="91" t="s">
        <v>37</v>
      </c>
      <c r="B73" s="84" t="s">
        <v>151</v>
      </c>
      <c r="C73" s="84" t="s">
        <v>153</v>
      </c>
      <c r="D73" s="84" t="s">
        <v>42</v>
      </c>
      <c r="E73" s="84" t="s">
        <v>43</v>
      </c>
      <c r="F73" s="12">
        <f t="shared" si="6"/>
        <v>1</v>
      </c>
      <c r="G73" s="12">
        <f t="shared" si="7"/>
        <v>0</v>
      </c>
      <c r="H73" s="47">
        <v>19429.987156</v>
      </c>
      <c r="I73" s="32">
        <f t="shared" si="0"/>
        <v>19429.987156</v>
      </c>
      <c r="J73" s="11">
        <f t="shared" si="1"/>
        <v>0</v>
      </c>
      <c r="K73" s="12">
        <f t="shared" si="2"/>
        <v>0</v>
      </c>
      <c r="L73" s="11">
        <f t="shared" si="3"/>
        <v>19429.987156</v>
      </c>
      <c r="M73" s="11">
        <f t="shared" si="4"/>
        <v>0</v>
      </c>
      <c r="N73" s="33">
        <f t="shared" si="5"/>
        <v>0</v>
      </c>
      <c r="P73" s="51"/>
      <c r="Q73" s="52"/>
      <c r="R73" s="60"/>
      <c r="S73" s="65"/>
      <c r="T73" s="51"/>
      <c r="U73" s="52"/>
      <c r="V73" s="19"/>
      <c r="W73" s="19"/>
    </row>
    <row r="74" spans="1:23" ht="12.75">
      <c r="A74" s="93" t="s">
        <v>178</v>
      </c>
      <c r="B74" s="82"/>
      <c r="C74" s="82"/>
      <c r="D74" s="83"/>
      <c r="E74" s="83"/>
      <c r="F74" s="12"/>
      <c r="G74" s="12"/>
      <c r="H74" s="47"/>
      <c r="I74" s="32"/>
      <c r="J74" s="11"/>
      <c r="K74" s="12"/>
      <c r="L74" s="11"/>
      <c r="M74" s="11"/>
      <c r="N74" s="33"/>
      <c r="P74" s="51"/>
      <c r="Q74" s="52"/>
      <c r="R74" s="60"/>
      <c r="S74" s="65"/>
      <c r="T74" s="51"/>
      <c r="U74" s="52"/>
      <c r="V74" s="19"/>
      <c r="W74" s="19"/>
    </row>
    <row r="75" spans="1:23" ht="12.75">
      <c r="A75" s="93" t="s">
        <v>178</v>
      </c>
      <c r="B75" s="83"/>
      <c r="C75" s="83"/>
      <c r="D75" s="83"/>
      <c r="E75" s="83"/>
      <c r="F75" s="12"/>
      <c r="G75" s="12"/>
      <c r="H75" s="47"/>
      <c r="I75" s="32"/>
      <c r="J75" s="11"/>
      <c r="K75" s="12"/>
      <c r="L75" s="11"/>
      <c r="M75" s="11"/>
      <c r="N75" s="33"/>
      <c r="P75" s="51"/>
      <c r="Q75" s="52"/>
      <c r="R75" s="60"/>
      <c r="S75" s="65"/>
      <c r="T75" s="51"/>
      <c r="U75" s="52"/>
      <c r="V75" s="19"/>
      <c r="W75" s="19"/>
    </row>
    <row r="76" spans="1:23" ht="12.75">
      <c r="A76" s="93" t="s">
        <v>178</v>
      </c>
      <c r="B76" s="82"/>
      <c r="C76" s="82"/>
      <c r="D76" s="83"/>
      <c r="E76" s="83"/>
      <c r="F76" s="12"/>
      <c r="G76" s="12"/>
      <c r="H76" s="47"/>
      <c r="I76" s="32"/>
      <c r="J76" s="11"/>
      <c r="K76" s="12"/>
      <c r="L76" s="11"/>
      <c r="M76" s="11"/>
      <c r="N76" s="33"/>
      <c r="P76" s="51"/>
      <c r="Q76" s="52"/>
      <c r="R76" s="60"/>
      <c r="S76" s="65"/>
      <c r="T76" s="51"/>
      <c r="U76" s="52"/>
      <c r="V76" s="19"/>
      <c r="W76" s="19"/>
    </row>
    <row r="77" spans="1:23" ht="25.5">
      <c r="A77" s="93" t="s">
        <v>178</v>
      </c>
      <c r="B77" s="87" t="s">
        <v>29</v>
      </c>
      <c r="C77" s="87" t="s">
        <v>154</v>
      </c>
      <c r="D77" s="83"/>
      <c r="E77" s="83"/>
      <c r="F77" s="12"/>
      <c r="G77" s="12"/>
      <c r="H77" s="47"/>
      <c r="I77" s="32"/>
      <c r="J77" s="11"/>
      <c r="K77" s="12"/>
      <c r="L77" s="11"/>
      <c r="M77" s="11"/>
      <c r="N77" s="33"/>
      <c r="P77" s="51"/>
      <c r="Q77" s="52"/>
      <c r="R77" s="60"/>
      <c r="S77" s="65"/>
      <c r="T77" s="51"/>
      <c r="U77" s="52"/>
      <c r="V77" s="19"/>
      <c r="W77" s="19"/>
    </row>
    <row r="78" spans="1:23" ht="12.75">
      <c r="A78" s="93" t="s">
        <v>178</v>
      </c>
      <c r="B78" s="82" t="s">
        <v>30</v>
      </c>
      <c r="C78" s="82" t="s">
        <v>31</v>
      </c>
      <c r="D78" s="83"/>
      <c r="E78" s="83"/>
      <c r="F78" s="12"/>
      <c r="G78" s="12"/>
      <c r="H78" s="47"/>
      <c r="I78" s="32"/>
      <c r="J78" s="11"/>
      <c r="K78" s="12"/>
      <c r="L78" s="11"/>
      <c r="M78" s="11"/>
      <c r="N78" s="33"/>
      <c r="P78" s="51"/>
      <c r="Q78" s="52"/>
      <c r="R78" s="60"/>
      <c r="S78" s="65"/>
      <c r="T78" s="51"/>
      <c r="U78" s="52"/>
      <c r="V78" s="19"/>
      <c r="W78" s="19"/>
    </row>
    <row r="79" spans="1:23" ht="12.75">
      <c r="A79" s="91" t="s">
        <v>32</v>
      </c>
      <c r="B79" s="84" t="s">
        <v>155</v>
      </c>
      <c r="C79" s="84" t="s">
        <v>156</v>
      </c>
      <c r="D79" s="84" t="s">
        <v>33</v>
      </c>
      <c r="E79" s="84" t="s">
        <v>157</v>
      </c>
      <c r="F79" s="12">
        <f aca="true" t="shared" si="8" ref="F79:F132">E79+SUM(P79:U79)</f>
        <v>64.7</v>
      </c>
      <c r="G79" s="12">
        <f aca="true" t="shared" si="9" ref="G79:G132">F79-E79</f>
        <v>6.5</v>
      </c>
      <c r="H79" s="47">
        <v>381.09146945760006</v>
      </c>
      <c r="I79" s="32">
        <f aca="true" t="shared" si="10" ref="I79:I132">E79*H79</f>
        <v>22179.523522432326</v>
      </c>
      <c r="J79" s="11">
        <f aca="true" t="shared" si="11" ref="J79:J132">IF(G79&lt;0,G79*H79,0)</f>
        <v>0</v>
      </c>
      <c r="K79" s="12">
        <f aca="true" t="shared" si="12" ref="K79:K132">IF(G79&lt;=0,0,G79*H79)</f>
        <v>2477.0945514744003</v>
      </c>
      <c r="L79" s="11">
        <f aca="true" t="shared" si="13" ref="L79:L132">I79+J79+K79</f>
        <v>24656.618073906728</v>
      </c>
      <c r="M79" s="11">
        <f aca="true" t="shared" si="14" ref="M79:M132">L79-I79</f>
        <v>2477.0945514744017</v>
      </c>
      <c r="N79" s="33">
        <f aca="true" t="shared" si="15" ref="N79:N132">M79/I79</f>
        <v>0.1116838487972509</v>
      </c>
      <c r="P79" s="51">
        <f>ROUND(E79/9,1)</f>
        <v>6.5</v>
      </c>
      <c r="Q79" s="52"/>
      <c r="R79" s="60"/>
      <c r="S79" s="65"/>
      <c r="T79" s="51"/>
      <c r="U79" s="52"/>
      <c r="V79" s="19"/>
      <c r="W79" s="19"/>
    </row>
    <row r="80" spans="1:23" ht="12.75">
      <c r="A80" s="91" t="s">
        <v>34</v>
      </c>
      <c r="B80" s="84" t="s">
        <v>70</v>
      </c>
      <c r="C80" s="84" t="s">
        <v>71</v>
      </c>
      <c r="D80" s="84" t="s">
        <v>33</v>
      </c>
      <c r="E80" s="84" t="s">
        <v>157</v>
      </c>
      <c r="F80" s="12">
        <f t="shared" si="8"/>
        <v>64.7</v>
      </c>
      <c r="G80" s="12">
        <f t="shared" si="9"/>
        <v>6.5</v>
      </c>
      <c r="H80" s="47">
        <v>22.903982255280003</v>
      </c>
      <c r="I80" s="32">
        <f t="shared" si="10"/>
        <v>1333.0117672572962</v>
      </c>
      <c r="J80" s="11">
        <f t="shared" si="11"/>
        <v>0</v>
      </c>
      <c r="K80" s="12">
        <f t="shared" si="12"/>
        <v>148.87588465932</v>
      </c>
      <c r="L80" s="11">
        <f t="shared" si="13"/>
        <v>1481.8876519166163</v>
      </c>
      <c r="M80" s="11">
        <f t="shared" si="14"/>
        <v>148.87588465932004</v>
      </c>
      <c r="N80" s="33">
        <f t="shared" si="15"/>
        <v>0.11168384879725086</v>
      </c>
      <c r="P80" s="51">
        <f aca="true" t="shared" si="16" ref="P80:P89">ROUND(E80/9,1)</f>
        <v>6.5</v>
      </c>
      <c r="Q80" s="52"/>
      <c r="R80" s="60"/>
      <c r="S80" s="65"/>
      <c r="T80" s="51"/>
      <c r="U80" s="52"/>
      <c r="V80" s="19"/>
      <c r="W80" s="19"/>
    </row>
    <row r="81" spans="1:23" ht="12.75">
      <c r="A81" s="91" t="s">
        <v>37</v>
      </c>
      <c r="B81" s="84" t="s">
        <v>72</v>
      </c>
      <c r="C81" s="84" t="s">
        <v>73</v>
      </c>
      <c r="D81" s="84" t="s">
        <v>49</v>
      </c>
      <c r="E81" s="84" t="s">
        <v>158</v>
      </c>
      <c r="F81" s="12">
        <f t="shared" si="8"/>
        <v>169.3</v>
      </c>
      <c r="G81" s="12">
        <f t="shared" si="9"/>
        <v>16.900000000000006</v>
      </c>
      <c r="H81" s="47">
        <v>26.9458614768</v>
      </c>
      <c r="I81" s="32">
        <f t="shared" si="10"/>
        <v>4106.54928906432</v>
      </c>
      <c r="J81" s="11">
        <f t="shared" si="11"/>
        <v>0</v>
      </c>
      <c r="K81" s="12">
        <f t="shared" si="12"/>
        <v>455.3850589579202</v>
      </c>
      <c r="L81" s="11">
        <f t="shared" si="13"/>
        <v>4561.934348022241</v>
      </c>
      <c r="M81" s="11">
        <f t="shared" si="14"/>
        <v>455.3850589579206</v>
      </c>
      <c r="N81" s="33">
        <f t="shared" si="15"/>
        <v>0.11089238845144371</v>
      </c>
      <c r="P81" s="51">
        <f t="shared" si="16"/>
        <v>16.9</v>
      </c>
      <c r="Q81" s="52"/>
      <c r="R81" s="60"/>
      <c r="S81" s="65"/>
      <c r="T81" s="51"/>
      <c r="U81" s="52"/>
      <c r="V81" s="19"/>
      <c r="W81" s="19"/>
    </row>
    <row r="82" spans="1:23" ht="12.75">
      <c r="A82" s="91" t="s">
        <v>38</v>
      </c>
      <c r="B82" s="84" t="s">
        <v>74</v>
      </c>
      <c r="C82" s="84" t="s">
        <v>75</v>
      </c>
      <c r="D82" s="84" t="s">
        <v>49</v>
      </c>
      <c r="E82" s="84" t="s">
        <v>158</v>
      </c>
      <c r="F82" s="12">
        <f t="shared" si="8"/>
        <v>169.3</v>
      </c>
      <c r="G82" s="12">
        <f t="shared" si="9"/>
        <v>16.900000000000006</v>
      </c>
      <c r="H82" s="47">
        <v>17.99598605772</v>
      </c>
      <c r="I82" s="32">
        <f t="shared" si="10"/>
        <v>2742.5882751965282</v>
      </c>
      <c r="J82" s="11">
        <f t="shared" si="11"/>
        <v>0</v>
      </c>
      <c r="K82" s="12">
        <f t="shared" si="12"/>
        <v>304.1321643754681</v>
      </c>
      <c r="L82" s="11">
        <f t="shared" si="13"/>
        <v>3046.7204395719964</v>
      </c>
      <c r="M82" s="11">
        <f t="shared" si="14"/>
        <v>304.13216437546816</v>
      </c>
      <c r="N82" s="33">
        <f t="shared" si="15"/>
        <v>0.11089238845144363</v>
      </c>
      <c r="P82" s="51">
        <f t="shared" si="16"/>
        <v>16.9</v>
      </c>
      <c r="Q82" s="52"/>
      <c r="R82" s="60"/>
      <c r="S82" s="65"/>
      <c r="T82" s="51"/>
      <c r="U82" s="52"/>
      <c r="V82" s="19"/>
      <c r="W82" s="19"/>
    </row>
    <row r="83" spans="1:23" ht="12.75">
      <c r="A83" s="91" t="s">
        <v>40</v>
      </c>
      <c r="B83" s="84" t="s">
        <v>159</v>
      </c>
      <c r="C83" s="84" t="s">
        <v>160</v>
      </c>
      <c r="D83" s="84" t="s">
        <v>33</v>
      </c>
      <c r="E83" s="84" t="s">
        <v>161</v>
      </c>
      <c r="F83" s="12">
        <f t="shared" si="8"/>
        <v>84.7</v>
      </c>
      <c r="G83" s="12">
        <f t="shared" si="9"/>
        <v>8.5</v>
      </c>
      <c r="H83" s="47">
        <v>34.163502943800005</v>
      </c>
      <c r="I83" s="32">
        <f t="shared" si="10"/>
        <v>2603.2589243175603</v>
      </c>
      <c r="J83" s="11">
        <f t="shared" si="11"/>
        <v>0</v>
      </c>
      <c r="K83" s="12">
        <f t="shared" si="12"/>
        <v>290.38977502230006</v>
      </c>
      <c r="L83" s="11">
        <f t="shared" si="13"/>
        <v>2893.6486993398603</v>
      </c>
      <c r="M83" s="11">
        <f t="shared" si="14"/>
        <v>290.3897750223</v>
      </c>
      <c r="N83" s="33">
        <f t="shared" si="15"/>
        <v>0.11154855643044619</v>
      </c>
      <c r="P83" s="51">
        <f t="shared" si="16"/>
        <v>8.5</v>
      </c>
      <c r="Q83" s="52"/>
      <c r="R83" s="60"/>
      <c r="S83" s="65"/>
      <c r="T83" s="51"/>
      <c r="U83" s="52"/>
      <c r="V83" s="19"/>
      <c r="W83" s="19"/>
    </row>
    <row r="84" spans="1:23" ht="12.75">
      <c r="A84" s="91" t="s">
        <v>41</v>
      </c>
      <c r="B84" s="84" t="s">
        <v>77</v>
      </c>
      <c r="C84" s="84" t="s">
        <v>78</v>
      </c>
      <c r="D84" s="84" t="s">
        <v>33</v>
      </c>
      <c r="E84" s="84" t="s">
        <v>161</v>
      </c>
      <c r="F84" s="12">
        <f t="shared" si="8"/>
        <v>84.7</v>
      </c>
      <c r="G84" s="12">
        <f t="shared" si="9"/>
        <v>8.5</v>
      </c>
      <c r="H84" s="47">
        <v>74.87100081768</v>
      </c>
      <c r="I84" s="32">
        <f t="shared" si="10"/>
        <v>5705.170262307216</v>
      </c>
      <c r="J84" s="11">
        <f t="shared" si="11"/>
        <v>0</v>
      </c>
      <c r="K84" s="12">
        <f t="shared" si="12"/>
        <v>636.40350695028</v>
      </c>
      <c r="L84" s="11">
        <f t="shared" si="13"/>
        <v>6341.573769257496</v>
      </c>
      <c r="M84" s="11">
        <f t="shared" si="14"/>
        <v>636.4035069502797</v>
      </c>
      <c r="N84" s="33">
        <f t="shared" si="15"/>
        <v>0.11154855643044614</v>
      </c>
      <c r="P84" s="51">
        <f t="shared" si="16"/>
        <v>8.5</v>
      </c>
      <c r="Q84" s="52"/>
      <c r="R84" s="60"/>
      <c r="S84" s="65"/>
      <c r="T84" s="51"/>
      <c r="U84" s="52"/>
      <c r="V84" s="19"/>
      <c r="W84" s="19"/>
    </row>
    <row r="85" spans="1:23" ht="12.75">
      <c r="A85" s="91" t="s">
        <v>44</v>
      </c>
      <c r="B85" s="84" t="s">
        <v>88</v>
      </c>
      <c r="C85" s="84" t="s">
        <v>89</v>
      </c>
      <c r="D85" s="84" t="s">
        <v>33</v>
      </c>
      <c r="E85" s="84" t="s">
        <v>81</v>
      </c>
      <c r="F85" s="12">
        <f t="shared" si="8"/>
        <v>20</v>
      </c>
      <c r="G85" s="12">
        <f t="shared" si="9"/>
        <v>2</v>
      </c>
      <c r="H85" s="47">
        <v>718.8770901132001</v>
      </c>
      <c r="I85" s="32">
        <f t="shared" si="10"/>
        <v>12939.787622037602</v>
      </c>
      <c r="J85" s="11">
        <f t="shared" si="11"/>
        <v>0</v>
      </c>
      <c r="K85" s="12">
        <f t="shared" si="12"/>
        <v>1437.7541802264002</v>
      </c>
      <c r="L85" s="11">
        <f t="shared" si="13"/>
        <v>14377.541802264002</v>
      </c>
      <c r="M85" s="11">
        <f t="shared" si="14"/>
        <v>1437.7541802264004</v>
      </c>
      <c r="N85" s="33">
        <f t="shared" si="15"/>
        <v>0.11111111111111113</v>
      </c>
      <c r="P85" s="51">
        <f t="shared" si="16"/>
        <v>2</v>
      </c>
      <c r="Q85" s="52"/>
      <c r="R85" s="60"/>
      <c r="S85" s="65"/>
      <c r="T85" s="51"/>
      <c r="U85" s="52"/>
      <c r="V85" s="19"/>
      <c r="W85" s="19"/>
    </row>
    <row r="86" spans="1:23" ht="12.75">
      <c r="A86" s="93" t="s">
        <v>178</v>
      </c>
      <c r="B86" s="83"/>
      <c r="C86" s="85" t="s">
        <v>162</v>
      </c>
      <c r="D86" s="83"/>
      <c r="E86" s="83"/>
      <c r="F86" s="12"/>
      <c r="G86" s="12"/>
      <c r="H86" s="47"/>
      <c r="I86" s="32"/>
      <c r="J86" s="11"/>
      <c r="K86" s="12"/>
      <c r="L86" s="11"/>
      <c r="M86" s="11"/>
      <c r="N86" s="33"/>
      <c r="P86" s="51"/>
      <c r="Q86" s="52"/>
      <c r="R86" s="60"/>
      <c r="S86" s="65"/>
      <c r="T86" s="51"/>
      <c r="U86" s="52"/>
      <c r="V86" s="19"/>
      <c r="W86" s="19"/>
    </row>
    <row r="87" spans="1:23" ht="12.75">
      <c r="A87" s="91" t="s">
        <v>45</v>
      </c>
      <c r="B87" s="84" t="s">
        <v>91</v>
      </c>
      <c r="C87" s="84" t="s">
        <v>92</v>
      </c>
      <c r="D87" s="84" t="s">
        <v>49</v>
      </c>
      <c r="E87" s="84" t="s">
        <v>163</v>
      </c>
      <c r="F87" s="12">
        <f t="shared" si="8"/>
        <v>42.300000000000004</v>
      </c>
      <c r="G87" s="12">
        <f t="shared" si="9"/>
        <v>4.200000000000003</v>
      </c>
      <c r="H87" s="47">
        <v>94.3105151688</v>
      </c>
      <c r="I87" s="32">
        <f t="shared" si="10"/>
        <v>3593.2306279312797</v>
      </c>
      <c r="J87" s="11">
        <f t="shared" si="11"/>
        <v>0</v>
      </c>
      <c r="K87" s="12">
        <f t="shared" si="12"/>
        <v>396.10416370896024</v>
      </c>
      <c r="L87" s="11">
        <f t="shared" si="13"/>
        <v>3989.33479164024</v>
      </c>
      <c r="M87" s="11">
        <f t="shared" si="14"/>
        <v>396.1041637089602</v>
      </c>
      <c r="N87" s="33">
        <f t="shared" si="15"/>
        <v>0.110236220472441</v>
      </c>
      <c r="P87" s="51">
        <f t="shared" si="16"/>
        <v>4.2</v>
      </c>
      <c r="Q87" s="52"/>
      <c r="R87" s="60"/>
      <c r="S87" s="65"/>
      <c r="T87" s="51"/>
      <c r="U87" s="52"/>
      <c r="V87" s="19"/>
      <c r="W87" s="19"/>
    </row>
    <row r="88" spans="1:23" ht="12.75">
      <c r="A88" s="91" t="s">
        <v>46</v>
      </c>
      <c r="B88" s="84" t="s">
        <v>91</v>
      </c>
      <c r="C88" s="84" t="s">
        <v>94</v>
      </c>
      <c r="D88" s="84" t="s">
        <v>33</v>
      </c>
      <c r="E88" s="84" t="s">
        <v>164</v>
      </c>
      <c r="F88" s="12">
        <f t="shared" si="8"/>
        <v>12.73</v>
      </c>
      <c r="G88" s="12">
        <f t="shared" si="9"/>
        <v>1.3000000000000007</v>
      </c>
      <c r="H88" s="47">
        <v>570.6748519908</v>
      </c>
      <c r="I88" s="32">
        <f t="shared" si="10"/>
        <v>6522.813558254844</v>
      </c>
      <c r="J88" s="11">
        <f t="shared" si="11"/>
        <v>0</v>
      </c>
      <c r="K88" s="12">
        <f t="shared" si="12"/>
        <v>741.8773075880404</v>
      </c>
      <c r="L88" s="11">
        <f t="shared" si="13"/>
        <v>7264.690865842884</v>
      </c>
      <c r="M88" s="11">
        <f t="shared" si="14"/>
        <v>741.8773075880399</v>
      </c>
      <c r="N88" s="33">
        <f t="shared" si="15"/>
        <v>0.1137357830271216</v>
      </c>
      <c r="P88" s="51">
        <f t="shared" si="16"/>
        <v>1.3</v>
      </c>
      <c r="Q88" s="52"/>
      <c r="R88" s="60"/>
      <c r="S88" s="65"/>
      <c r="T88" s="51"/>
      <c r="U88" s="52"/>
      <c r="V88" s="19"/>
      <c r="W88" s="19"/>
    </row>
    <row r="89" spans="1:23" ht="12.75">
      <c r="A89" s="91" t="s">
        <v>47</v>
      </c>
      <c r="B89" s="84" t="s">
        <v>96</v>
      </c>
      <c r="C89" s="84" t="s">
        <v>97</v>
      </c>
      <c r="D89" s="84" t="s">
        <v>33</v>
      </c>
      <c r="E89" s="84" t="s">
        <v>165</v>
      </c>
      <c r="F89" s="12">
        <f t="shared" si="8"/>
        <v>67.76</v>
      </c>
      <c r="G89" s="12">
        <f t="shared" si="9"/>
        <v>6.800000000000004</v>
      </c>
      <c r="H89" s="47">
        <v>67.55712413112</v>
      </c>
      <c r="I89" s="32">
        <f t="shared" si="10"/>
        <v>4118.282287033076</v>
      </c>
      <c r="J89" s="11">
        <f t="shared" si="11"/>
        <v>0</v>
      </c>
      <c r="K89" s="12">
        <f t="shared" si="12"/>
        <v>459.38844409161635</v>
      </c>
      <c r="L89" s="11">
        <f t="shared" si="13"/>
        <v>4577.670731124692</v>
      </c>
      <c r="M89" s="11">
        <f t="shared" si="14"/>
        <v>459.3884440916163</v>
      </c>
      <c r="N89" s="33">
        <f t="shared" si="15"/>
        <v>0.11154855643044626</v>
      </c>
      <c r="P89" s="51">
        <f t="shared" si="16"/>
        <v>6.8</v>
      </c>
      <c r="Q89" s="52"/>
      <c r="R89" s="60"/>
      <c r="S89" s="65"/>
      <c r="T89" s="51"/>
      <c r="U89" s="52"/>
      <c r="V89" s="19"/>
      <c r="W89" s="19"/>
    </row>
    <row r="90" spans="1:23" ht="12.75">
      <c r="A90" s="93" t="s">
        <v>178</v>
      </c>
      <c r="B90" s="82"/>
      <c r="C90" s="82"/>
      <c r="D90" s="83"/>
      <c r="E90" s="83"/>
      <c r="F90" s="12"/>
      <c r="G90" s="12"/>
      <c r="H90" s="47"/>
      <c r="I90" s="32"/>
      <c r="J90" s="11"/>
      <c r="K90" s="12"/>
      <c r="L90" s="11"/>
      <c r="M90" s="11"/>
      <c r="N90" s="33"/>
      <c r="P90" s="51"/>
      <c r="Q90" s="52"/>
      <c r="R90" s="60"/>
      <c r="S90" s="65"/>
      <c r="T90" s="51"/>
      <c r="U90" s="52"/>
      <c r="V90" s="19"/>
      <c r="W90" s="19"/>
    </row>
    <row r="91" spans="1:23" ht="12.75">
      <c r="A91" s="93" t="s">
        <v>178</v>
      </c>
      <c r="B91" s="83"/>
      <c r="C91" s="83"/>
      <c r="D91" s="83"/>
      <c r="E91" s="83"/>
      <c r="F91" s="12"/>
      <c r="G91" s="12"/>
      <c r="H91" s="47"/>
      <c r="I91" s="32"/>
      <c r="J91" s="11"/>
      <c r="K91" s="12"/>
      <c r="L91" s="11"/>
      <c r="M91" s="11"/>
      <c r="N91" s="33"/>
      <c r="P91" s="51"/>
      <c r="Q91" s="52"/>
      <c r="R91" s="60"/>
      <c r="S91" s="65"/>
      <c r="T91" s="51"/>
      <c r="U91" s="52"/>
      <c r="V91" s="19"/>
      <c r="W91" s="19"/>
    </row>
    <row r="92" spans="1:23" ht="12.75">
      <c r="A92" s="93" t="s">
        <v>178</v>
      </c>
      <c r="B92" s="82" t="s">
        <v>30</v>
      </c>
      <c r="C92" s="82" t="s">
        <v>99</v>
      </c>
      <c r="D92" s="83"/>
      <c r="E92" s="83"/>
      <c r="F92" s="12"/>
      <c r="G92" s="12"/>
      <c r="H92" s="47"/>
      <c r="I92" s="32"/>
      <c r="J92" s="11"/>
      <c r="K92" s="12"/>
      <c r="L92" s="11"/>
      <c r="M92" s="11"/>
      <c r="N92" s="33"/>
      <c r="P92" s="51"/>
      <c r="Q92" s="52"/>
      <c r="R92" s="60"/>
      <c r="S92" s="65"/>
      <c r="T92" s="51"/>
      <c r="U92" s="52"/>
      <c r="V92" s="19"/>
      <c r="W92" s="19"/>
    </row>
    <row r="93" spans="1:23" ht="12.75">
      <c r="A93" s="91" t="s">
        <v>32</v>
      </c>
      <c r="B93" s="84" t="s">
        <v>100</v>
      </c>
      <c r="C93" s="84" t="s">
        <v>101</v>
      </c>
      <c r="D93" s="84" t="s">
        <v>102</v>
      </c>
      <c r="E93" s="84" t="s">
        <v>82</v>
      </c>
      <c r="F93" s="12">
        <f t="shared" si="8"/>
        <v>35.6</v>
      </c>
      <c r="G93" s="12">
        <f t="shared" si="9"/>
        <v>3.6000000000000014</v>
      </c>
      <c r="H93" s="47">
        <v>66.8834775942</v>
      </c>
      <c r="I93" s="32">
        <f t="shared" si="10"/>
        <v>2140.2712830144</v>
      </c>
      <c r="J93" s="11">
        <f t="shared" si="11"/>
        <v>0</v>
      </c>
      <c r="K93" s="12">
        <f t="shared" si="12"/>
        <v>240.7805193391201</v>
      </c>
      <c r="L93" s="11">
        <f t="shared" si="13"/>
        <v>2381.05180235352</v>
      </c>
      <c r="M93" s="11">
        <f t="shared" si="14"/>
        <v>240.78051933912002</v>
      </c>
      <c r="N93" s="33">
        <f t="shared" si="15"/>
        <v>0.1125</v>
      </c>
      <c r="P93" s="51">
        <f>ROUND(E93/9,1)</f>
        <v>3.6</v>
      </c>
      <c r="Q93" s="52"/>
      <c r="R93" s="60"/>
      <c r="S93" s="65"/>
      <c r="T93" s="51"/>
      <c r="U93" s="52"/>
      <c r="V93" s="19"/>
      <c r="W93" s="19"/>
    </row>
    <row r="94" spans="1:23" ht="12.75">
      <c r="A94" s="91" t="s">
        <v>34</v>
      </c>
      <c r="B94" s="84" t="s">
        <v>104</v>
      </c>
      <c r="C94" s="84" t="s">
        <v>105</v>
      </c>
      <c r="D94" s="84" t="s">
        <v>106</v>
      </c>
      <c r="E94" s="84" t="s">
        <v>166</v>
      </c>
      <c r="F94" s="12">
        <f t="shared" si="8"/>
        <v>44.4</v>
      </c>
      <c r="G94" s="12">
        <f t="shared" si="9"/>
        <v>4.399999999999999</v>
      </c>
      <c r="H94" s="47">
        <v>54.66160471008</v>
      </c>
      <c r="I94" s="32">
        <f t="shared" si="10"/>
        <v>2186.4641884032</v>
      </c>
      <c r="J94" s="11">
        <f t="shared" si="11"/>
        <v>0</v>
      </c>
      <c r="K94" s="12">
        <f t="shared" si="12"/>
        <v>240.51106072435192</v>
      </c>
      <c r="L94" s="11">
        <f t="shared" si="13"/>
        <v>2426.9752491275517</v>
      </c>
      <c r="M94" s="11">
        <f t="shared" si="14"/>
        <v>240.51106072435186</v>
      </c>
      <c r="N94" s="33">
        <f t="shared" si="15"/>
        <v>0.10999999999999995</v>
      </c>
      <c r="P94" s="51">
        <f>ROUND(E94/9,1)</f>
        <v>4.4</v>
      </c>
      <c r="Q94" s="52"/>
      <c r="R94" s="60"/>
      <c r="S94" s="65"/>
      <c r="T94" s="51"/>
      <c r="U94" s="52"/>
      <c r="V94" s="19"/>
      <c r="W94" s="19"/>
    </row>
    <row r="95" spans="1:23" ht="12.75">
      <c r="A95" s="93" t="s">
        <v>178</v>
      </c>
      <c r="B95" s="82"/>
      <c r="C95" s="82"/>
      <c r="D95" s="83"/>
      <c r="E95" s="83"/>
      <c r="F95" s="12"/>
      <c r="G95" s="12"/>
      <c r="H95" s="47"/>
      <c r="I95" s="32"/>
      <c r="J95" s="11"/>
      <c r="K95" s="12"/>
      <c r="L95" s="11"/>
      <c r="M95" s="11"/>
      <c r="N95" s="33"/>
      <c r="P95" s="51"/>
      <c r="Q95" s="52"/>
      <c r="R95" s="60"/>
      <c r="S95" s="65"/>
      <c r="T95" s="51"/>
      <c r="U95" s="52"/>
      <c r="V95" s="19"/>
      <c r="W95" s="19"/>
    </row>
    <row r="96" spans="1:23" ht="12.75">
      <c r="A96" s="93" t="s">
        <v>178</v>
      </c>
      <c r="B96" s="83"/>
      <c r="C96" s="83"/>
      <c r="D96" s="83"/>
      <c r="E96" s="83"/>
      <c r="F96" s="12"/>
      <c r="G96" s="12"/>
      <c r="H96" s="47"/>
      <c r="I96" s="32"/>
      <c r="J96" s="11"/>
      <c r="K96" s="12"/>
      <c r="L96" s="11"/>
      <c r="M96" s="11"/>
      <c r="N96" s="33"/>
      <c r="P96" s="51"/>
      <c r="Q96" s="52"/>
      <c r="R96" s="60"/>
      <c r="S96" s="65"/>
      <c r="T96" s="51"/>
      <c r="U96" s="52"/>
      <c r="V96" s="19"/>
      <c r="W96" s="19"/>
    </row>
    <row r="97" spans="1:23" ht="12.75">
      <c r="A97" s="93" t="s">
        <v>178</v>
      </c>
      <c r="B97" s="82" t="s">
        <v>30</v>
      </c>
      <c r="C97" s="82" t="s">
        <v>76</v>
      </c>
      <c r="D97" s="83"/>
      <c r="E97" s="83"/>
      <c r="F97" s="12"/>
      <c r="G97" s="12"/>
      <c r="H97" s="47"/>
      <c r="I97" s="32"/>
      <c r="J97" s="11"/>
      <c r="K97" s="12"/>
      <c r="L97" s="11"/>
      <c r="M97" s="11"/>
      <c r="N97" s="33"/>
      <c r="P97" s="51"/>
      <c r="Q97" s="52"/>
      <c r="R97" s="60"/>
      <c r="S97" s="65"/>
      <c r="T97" s="51"/>
      <c r="U97" s="52"/>
      <c r="V97" s="19"/>
      <c r="W97" s="19"/>
    </row>
    <row r="98" spans="1:23" ht="12.75">
      <c r="A98" s="91" t="s">
        <v>32</v>
      </c>
      <c r="B98" s="86" t="s">
        <v>104</v>
      </c>
      <c r="C98" s="84" t="s">
        <v>167</v>
      </c>
      <c r="D98" s="84" t="s">
        <v>55</v>
      </c>
      <c r="E98" s="84" t="s">
        <v>114</v>
      </c>
      <c r="F98" s="12">
        <f t="shared" si="8"/>
        <v>7.8</v>
      </c>
      <c r="G98" s="12">
        <f t="shared" si="9"/>
        <v>0.7999999999999998</v>
      </c>
      <c r="H98" s="47">
        <v>1847.716215552</v>
      </c>
      <c r="I98" s="32">
        <f t="shared" si="10"/>
        <v>12934.013508864</v>
      </c>
      <c r="J98" s="11">
        <f t="shared" si="11"/>
        <v>0</v>
      </c>
      <c r="K98" s="12">
        <f t="shared" si="12"/>
        <v>1478.1729724415998</v>
      </c>
      <c r="L98" s="11">
        <f t="shared" si="13"/>
        <v>14412.1864813056</v>
      </c>
      <c r="M98" s="11">
        <f t="shared" si="14"/>
        <v>1478.1729724416</v>
      </c>
      <c r="N98" s="33">
        <f t="shared" si="15"/>
        <v>0.11428571428571428</v>
      </c>
      <c r="P98" s="51">
        <f aca="true" t="shared" si="17" ref="P98:P106">ROUND(E98/9,1)</f>
        <v>0.8</v>
      </c>
      <c r="Q98" s="52"/>
      <c r="R98" s="60"/>
      <c r="S98" s="65"/>
      <c r="T98" s="51"/>
      <c r="U98" s="52"/>
      <c r="V98" s="19"/>
      <c r="W98" s="19"/>
    </row>
    <row r="99" spans="1:23" ht="12.75">
      <c r="A99" s="91" t="s">
        <v>34</v>
      </c>
      <c r="B99" s="84" t="s">
        <v>109</v>
      </c>
      <c r="C99" s="84" t="s">
        <v>110</v>
      </c>
      <c r="D99" s="84" t="s">
        <v>36</v>
      </c>
      <c r="E99" s="84" t="s">
        <v>163</v>
      </c>
      <c r="F99" s="12">
        <f t="shared" si="8"/>
        <v>42.300000000000004</v>
      </c>
      <c r="G99" s="12">
        <f t="shared" si="9"/>
        <v>4.200000000000003</v>
      </c>
      <c r="H99" s="47">
        <v>188.6210303376</v>
      </c>
      <c r="I99" s="32">
        <f t="shared" si="10"/>
        <v>7186.4612558625595</v>
      </c>
      <c r="J99" s="11">
        <f t="shared" si="11"/>
        <v>0</v>
      </c>
      <c r="K99" s="12">
        <f t="shared" si="12"/>
        <v>792.2083274179205</v>
      </c>
      <c r="L99" s="11">
        <f t="shared" si="13"/>
        <v>7978.66958328048</v>
      </c>
      <c r="M99" s="11">
        <f t="shared" si="14"/>
        <v>792.2083274179204</v>
      </c>
      <c r="N99" s="33">
        <f t="shared" si="15"/>
        <v>0.110236220472441</v>
      </c>
      <c r="P99" s="51">
        <f t="shared" si="17"/>
        <v>4.2</v>
      </c>
      <c r="Q99" s="52"/>
      <c r="R99" s="60"/>
      <c r="S99" s="65"/>
      <c r="T99" s="51"/>
      <c r="U99" s="52"/>
      <c r="V99" s="19"/>
      <c r="W99" s="19"/>
    </row>
    <row r="100" spans="1:23" ht="12.75">
      <c r="A100" s="91" t="s">
        <v>37</v>
      </c>
      <c r="B100" s="86" t="s">
        <v>109</v>
      </c>
      <c r="C100" s="84" t="s">
        <v>168</v>
      </c>
      <c r="D100" s="84" t="s">
        <v>55</v>
      </c>
      <c r="E100" s="84" t="s">
        <v>67</v>
      </c>
      <c r="F100" s="12">
        <f t="shared" si="8"/>
        <v>10</v>
      </c>
      <c r="G100" s="12">
        <f t="shared" si="9"/>
        <v>1</v>
      </c>
      <c r="H100" s="47">
        <v>145.31518153560003</v>
      </c>
      <c r="I100" s="32">
        <f t="shared" si="10"/>
        <v>1307.8366338204003</v>
      </c>
      <c r="J100" s="11">
        <f t="shared" si="11"/>
        <v>0</v>
      </c>
      <c r="K100" s="12">
        <f t="shared" si="12"/>
        <v>145.31518153560003</v>
      </c>
      <c r="L100" s="11">
        <f t="shared" si="13"/>
        <v>1453.1518153560003</v>
      </c>
      <c r="M100" s="11">
        <f t="shared" si="14"/>
        <v>145.3151815356</v>
      </c>
      <c r="N100" s="33">
        <f t="shared" si="15"/>
        <v>0.11111111111111109</v>
      </c>
      <c r="P100" s="51">
        <f t="shared" si="17"/>
        <v>1</v>
      </c>
      <c r="Q100" s="52"/>
      <c r="R100" s="60"/>
      <c r="S100" s="65"/>
      <c r="T100" s="51"/>
      <c r="U100" s="52"/>
      <c r="V100" s="19"/>
      <c r="W100" s="19"/>
    </row>
    <row r="101" spans="1:23" ht="12.75">
      <c r="A101" s="91" t="s">
        <v>38</v>
      </c>
      <c r="B101" s="86" t="s">
        <v>109</v>
      </c>
      <c r="C101" s="84" t="s">
        <v>169</v>
      </c>
      <c r="D101" s="84" t="s">
        <v>55</v>
      </c>
      <c r="E101" s="84" t="s">
        <v>67</v>
      </c>
      <c r="F101" s="12">
        <f t="shared" si="8"/>
        <v>10</v>
      </c>
      <c r="G101" s="12">
        <f t="shared" si="9"/>
        <v>1</v>
      </c>
      <c r="H101" s="47">
        <v>4215.102616728001</v>
      </c>
      <c r="I101" s="32">
        <f t="shared" si="10"/>
        <v>37935.923550552005</v>
      </c>
      <c r="J101" s="11">
        <f t="shared" si="11"/>
        <v>0</v>
      </c>
      <c r="K101" s="12">
        <f t="shared" si="12"/>
        <v>4215.102616728001</v>
      </c>
      <c r="L101" s="11">
        <f t="shared" si="13"/>
        <v>42151.026167280004</v>
      </c>
      <c r="M101" s="11">
        <f t="shared" si="14"/>
        <v>4215.102616728</v>
      </c>
      <c r="N101" s="33">
        <f t="shared" si="15"/>
        <v>0.11111111111111109</v>
      </c>
      <c r="P101" s="51">
        <f t="shared" si="17"/>
        <v>1</v>
      </c>
      <c r="Q101" s="52"/>
      <c r="R101" s="60"/>
      <c r="S101" s="65"/>
      <c r="T101" s="51"/>
      <c r="U101" s="52"/>
      <c r="V101" s="19"/>
      <c r="W101" s="19"/>
    </row>
    <row r="102" spans="1:23" ht="12.75">
      <c r="A102" s="91" t="s">
        <v>40</v>
      </c>
      <c r="B102" s="86" t="s">
        <v>170</v>
      </c>
      <c r="C102" s="84" t="s">
        <v>171</v>
      </c>
      <c r="D102" s="84" t="s">
        <v>58</v>
      </c>
      <c r="E102" s="84" t="s">
        <v>67</v>
      </c>
      <c r="F102" s="12">
        <f t="shared" si="8"/>
        <v>10</v>
      </c>
      <c r="G102" s="12">
        <f t="shared" si="9"/>
        <v>1</v>
      </c>
      <c r="H102" s="47">
        <v>142.42812494880002</v>
      </c>
      <c r="I102" s="32">
        <f t="shared" si="10"/>
        <v>1281.8531245392</v>
      </c>
      <c r="J102" s="11">
        <f t="shared" si="11"/>
        <v>0</v>
      </c>
      <c r="K102" s="12">
        <f t="shared" si="12"/>
        <v>142.42812494880002</v>
      </c>
      <c r="L102" s="11">
        <f t="shared" si="13"/>
        <v>1424.281249488</v>
      </c>
      <c r="M102" s="11">
        <f t="shared" si="14"/>
        <v>142.4281249487999</v>
      </c>
      <c r="N102" s="33">
        <f t="shared" si="15"/>
        <v>0.11111111111111104</v>
      </c>
      <c r="P102" s="51">
        <f t="shared" si="17"/>
        <v>1</v>
      </c>
      <c r="Q102" s="52"/>
      <c r="R102" s="60"/>
      <c r="S102" s="65"/>
      <c r="T102" s="51"/>
      <c r="U102" s="52"/>
      <c r="V102" s="19"/>
      <c r="W102" s="19"/>
    </row>
    <row r="103" spans="1:23" ht="12.75">
      <c r="A103" s="91" t="s">
        <v>41</v>
      </c>
      <c r="B103" s="86" t="s">
        <v>170</v>
      </c>
      <c r="C103" s="84" t="s">
        <v>172</v>
      </c>
      <c r="D103" s="84" t="s">
        <v>55</v>
      </c>
      <c r="E103" s="84" t="s">
        <v>67</v>
      </c>
      <c r="F103" s="12">
        <f t="shared" si="8"/>
        <v>10</v>
      </c>
      <c r="G103" s="12">
        <f t="shared" si="9"/>
        <v>1</v>
      </c>
      <c r="H103" s="47">
        <v>1550.3493871116002</v>
      </c>
      <c r="I103" s="32">
        <f t="shared" si="10"/>
        <v>13953.144484004402</v>
      </c>
      <c r="J103" s="11">
        <f t="shared" si="11"/>
        <v>0</v>
      </c>
      <c r="K103" s="12">
        <f t="shared" si="12"/>
        <v>1550.3493871116002</v>
      </c>
      <c r="L103" s="11">
        <f t="shared" si="13"/>
        <v>15503.493871116003</v>
      </c>
      <c r="M103" s="11">
        <f t="shared" si="14"/>
        <v>1550.3493871116007</v>
      </c>
      <c r="N103" s="33">
        <f t="shared" si="15"/>
        <v>0.11111111111111115</v>
      </c>
      <c r="P103" s="51">
        <f t="shared" si="17"/>
        <v>1</v>
      </c>
      <c r="Q103" s="52"/>
      <c r="R103" s="60"/>
      <c r="S103" s="65"/>
      <c r="T103" s="51"/>
      <c r="U103" s="52"/>
      <c r="V103" s="19"/>
      <c r="W103" s="19"/>
    </row>
    <row r="104" spans="1:23" ht="12.75">
      <c r="A104" s="91" t="s">
        <v>44</v>
      </c>
      <c r="B104" s="86" t="s">
        <v>170</v>
      </c>
      <c r="C104" s="84" t="s">
        <v>173</v>
      </c>
      <c r="D104" s="84" t="s">
        <v>55</v>
      </c>
      <c r="E104" s="84" t="s">
        <v>67</v>
      </c>
      <c r="F104" s="12">
        <f t="shared" si="8"/>
        <v>10</v>
      </c>
      <c r="G104" s="12">
        <f t="shared" si="9"/>
        <v>1</v>
      </c>
      <c r="H104" s="47">
        <v>2627.221493988</v>
      </c>
      <c r="I104" s="32">
        <f t="shared" si="10"/>
        <v>23644.993445892</v>
      </c>
      <c r="J104" s="11">
        <f t="shared" si="11"/>
        <v>0</v>
      </c>
      <c r="K104" s="12">
        <f t="shared" si="12"/>
        <v>2627.221493988</v>
      </c>
      <c r="L104" s="11">
        <f t="shared" si="13"/>
        <v>26272.21493988</v>
      </c>
      <c r="M104" s="11">
        <f t="shared" si="14"/>
        <v>2627.2214939879996</v>
      </c>
      <c r="N104" s="33">
        <f t="shared" si="15"/>
        <v>0.11111111111111109</v>
      </c>
      <c r="P104" s="51">
        <f t="shared" si="17"/>
        <v>1</v>
      </c>
      <c r="Q104" s="52"/>
      <c r="R104" s="60"/>
      <c r="S104" s="65"/>
      <c r="T104" s="51"/>
      <c r="U104" s="52"/>
      <c r="V104" s="19"/>
      <c r="W104" s="19"/>
    </row>
    <row r="105" spans="1:23" ht="12.75">
      <c r="A105" s="91" t="s">
        <v>45</v>
      </c>
      <c r="B105" s="84" t="s">
        <v>170</v>
      </c>
      <c r="C105" s="84" t="s">
        <v>174</v>
      </c>
      <c r="D105" s="84" t="s">
        <v>42</v>
      </c>
      <c r="E105" s="84" t="s">
        <v>67</v>
      </c>
      <c r="F105" s="12">
        <f t="shared" si="8"/>
        <v>10</v>
      </c>
      <c r="G105" s="12">
        <f t="shared" si="9"/>
        <v>1</v>
      </c>
      <c r="H105" s="47">
        <v>3271.99746504</v>
      </c>
      <c r="I105" s="32">
        <f t="shared" si="10"/>
        <v>29447.97718536</v>
      </c>
      <c r="J105" s="11">
        <f t="shared" si="11"/>
        <v>0</v>
      </c>
      <c r="K105" s="12">
        <f t="shared" si="12"/>
        <v>3271.99746504</v>
      </c>
      <c r="L105" s="11">
        <f t="shared" si="13"/>
        <v>32719.9746504</v>
      </c>
      <c r="M105" s="11">
        <f t="shared" si="14"/>
        <v>3271.99746504</v>
      </c>
      <c r="N105" s="33">
        <f t="shared" si="15"/>
        <v>0.1111111111111111</v>
      </c>
      <c r="P105" s="51">
        <f t="shared" si="17"/>
        <v>1</v>
      </c>
      <c r="Q105" s="52"/>
      <c r="R105" s="60"/>
      <c r="S105" s="65"/>
      <c r="T105" s="51"/>
      <c r="U105" s="52"/>
      <c r="V105" s="19"/>
      <c r="W105" s="19"/>
    </row>
    <row r="106" spans="1:23" ht="12.75">
      <c r="A106" s="91" t="s">
        <v>46</v>
      </c>
      <c r="B106" s="86" t="s">
        <v>170</v>
      </c>
      <c r="C106" s="84" t="s">
        <v>123</v>
      </c>
      <c r="D106" s="84" t="s">
        <v>36</v>
      </c>
      <c r="E106" s="84" t="s">
        <v>163</v>
      </c>
      <c r="F106" s="12">
        <f t="shared" si="8"/>
        <v>42.300000000000004</v>
      </c>
      <c r="G106" s="12">
        <f t="shared" si="9"/>
        <v>4.200000000000003</v>
      </c>
      <c r="H106" s="47">
        <v>40.4187922152</v>
      </c>
      <c r="I106" s="32">
        <f t="shared" si="10"/>
        <v>1539.95598339912</v>
      </c>
      <c r="J106" s="11">
        <f t="shared" si="11"/>
        <v>0</v>
      </c>
      <c r="K106" s="12">
        <f t="shared" si="12"/>
        <v>169.75892730384012</v>
      </c>
      <c r="L106" s="11">
        <f t="shared" si="13"/>
        <v>1709.7149107029602</v>
      </c>
      <c r="M106" s="11">
        <f t="shared" si="14"/>
        <v>169.7589273038402</v>
      </c>
      <c r="N106" s="33">
        <f t="shared" si="15"/>
        <v>0.11023622047244108</v>
      </c>
      <c r="P106" s="51">
        <f t="shared" si="17"/>
        <v>4.2</v>
      </c>
      <c r="Q106" s="52"/>
      <c r="R106" s="60"/>
      <c r="S106" s="65"/>
      <c r="T106" s="51"/>
      <c r="U106" s="52"/>
      <c r="V106" s="19"/>
      <c r="W106" s="19"/>
    </row>
    <row r="107" spans="1:23" ht="12.75">
      <c r="A107" s="93" t="s">
        <v>178</v>
      </c>
      <c r="B107" s="83"/>
      <c r="C107" s="85" t="s">
        <v>56</v>
      </c>
      <c r="D107" s="83"/>
      <c r="E107" s="83"/>
      <c r="F107" s="12"/>
      <c r="G107" s="12"/>
      <c r="H107" s="47"/>
      <c r="I107" s="32"/>
      <c r="J107" s="11"/>
      <c r="K107" s="12"/>
      <c r="L107" s="11"/>
      <c r="M107" s="11"/>
      <c r="N107" s="33"/>
      <c r="P107" s="51"/>
      <c r="Q107" s="52"/>
      <c r="R107" s="60"/>
      <c r="S107" s="65"/>
      <c r="T107" s="51"/>
      <c r="U107" s="52"/>
      <c r="V107" s="19"/>
      <c r="W107" s="19"/>
    </row>
    <row r="108" spans="1:23" ht="12.75">
      <c r="A108" s="91" t="s">
        <v>47</v>
      </c>
      <c r="B108" s="84" t="s">
        <v>175</v>
      </c>
      <c r="C108" s="84" t="s">
        <v>176</v>
      </c>
      <c r="D108" s="84" t="s">
        <v>36</v>
      </c>
      <c r="E108" s="84" t="s">
        <v>163</v>
      </c>
      <c r="F108" s="12">
        <f t="shared" si="8"/>
        <v>42.300000000000004</v>
      </c>
      <c r="G108" s="12">
        <f t="shared" si="9"/>
        <v>4.200000000000003</v>
      </c>
      <c r="H108" s="47">
        <v>52.929370758000005</v>
      </c>
      <c r="I108" s="32">
        <f t="shared" si="10"/>
        <v>2016.6090258798004</v>
      </c>
      <c r="J108" s="11">
        <f t="shared" si="11"/>
        <v>0</v>
      </c>
      <c r="K108" s="12">
        <f t="shared" si="12"/>
        <v>222.30335718360016</v>
      </c>
      <c r="L108" s="11">
        <f t="shared" si="13"/>
        <v>2238.9123830634007</v>
      </c>
      <c r="M108" s="11">
        <f t="shared" si="14"/>
        <v>222.30335718360038</v>
      </c>
      <c r="N108" s="33">
        <f t="shared" si="15"/>
        <v>0.11023622047244111</v>
      </c>
      <c r="P108" s="51">
        <f>ROUND(E108/9,1)</f>
        <v>4.2</v>
      </c>
      <c r="Q108" s="52"/>
      <c r="R108" s="60"/>
      <c r="S108" s="65"/>
      <c r="T108" s="51"/>
      <c r="U108" s="52"/>
      <c r="V108" s="19"/>
      <c r="W108" s="19"/>
    </row>
    <row r="109" spans="1:23" ht="12.75">
      <c r="A109" s="93" t="s">
        <v>178</v>
      </c>
      <c r="B109" s="82"/>
      <c r="C109" s="82"/>
      <c r="D109" s="83"/>
      <c r="E109" s="83"/>
      <c r="F109" s="12"/>
      <c r="G109" s="12"/>
      <c r="H109" s="47"/>
      <c r="I109" s="32"/>
      <c r="J109" s="11"/>
      <c r="K109" s="12"/>
      <c r="L109" s="11"/>
      <c r="M109" s="11"/>
      <c r="N109" s="33"/>
      <c r="P109" s="51"/>
      <c r="Q109" s="52"/>
      <c r="R109" s="60"/>
      <c r="S109" s="65"/>
      <c r="T109" s="51"/>
      <c r="U109" s="52"/>
      <c r="V109" s="19"/>
      <c r="W109" s="19"/>
    </row>
    <row r="110" spans="1:23" ht="12.75">
      <c r="A110" s="93" t="s">
        <v>178</v>
      </c>
      <c r="B110" s="83"/>
      <c r="C110" s="83"/>
      <c r="D110" s="83"/>
      <c r="E110" s="83"/>
      <c r="F110" s="12"/>
      <c r="G110" s="12"/>
      <c r="H110" s="47"/>
      <c r="I110" s="32"/>
      <c r="J110" s="11"/>
      <c r="K110" s="12"/>
      <c r="L110" s="11"/>
      <c r="M110" s="11"/>
      <c r="N110" s="33"/>
      <c r="P110" s="51"/>
      <c r="Q110" s="52"/>
      <c r="R110" s="60"/>
      <c r="S110" s="65"/>
      <c r="T110" s="51"/>
      <c r="U110" s="52"/>
      <c r="V110" s="19"/>
      <c r="W110" s="19"/>
    </row>
    <row r="111" spans="1:23" ht="12.75">
      <c r="A111" s="93" t="s">
        <v>178</v>
      </c>
      <c r="B111" s="82" t="s">
        <v>30</v>
      </c>
      <c r="C111" s="82" t="s">
        <v>35</v>
      </c>
      <c r="D111" s="83"/>
      <c r="E111" s="83"/>
      <c r="F111" s="12"/>
      <c r="G111" s="12"/>
      <c r="H111" s="47"/>
      <c r="I111" s="32"/>
      <c r="J111" s="11"/>
      <c r="K111" s="12"/>
      <c r="L111" s="11"/>
      <c r="M111" s="11"/>
      <c r="N111" s="33"/>
      <c r="P111" s="51"/>
      <c r="Q111" s="52"/>
      <c r="R111" s="60"/>
      <c r="S111" s="65"/>
      <c r="T111" s="51"/>
      <c r="U111" s="52"/>
      <c r="V111" s="19"/>
      <c r="W111" s="19"/>
    </row>
    <row r="112" spans="1:23" ht="12.75">
      <c r="A112" s="91" t="s">
        <v>32</v>
      </c>
      <c r="B112" s="84" t="s">
        <v>175</v>
      </c>
      <c r="C112" s="84" t="s">
        <v>134</v>
      </c>
      <c r="D112" s="84" t="s">
        <v>42</v>
      </c>
      <c r="E112" s="84" t="s">
        <v>43</v>
      </c>
      <c r="F112" s="12">
        <f t="shared" si="8"/>
        <v>1</v>
      </c>
      <c r="G112" s="12">
        <f t="shared" si="9"/>
        <v>0</v>
      </c>
      <c r="H112" s="47">
        <v>9192.8</v>
      </c>
      <c r="I112" s="32">
        <f t="shared" si="10"/>
        <v>9192.8</v>
      </c>
      <c r="J112" s="11">
        <f t="shared" si="11"/>
        <v>0</v>
      </c>
      <c r="K112" s="12">
        <f t="shared" si="12"/>
        <v>0</v>
      </c>
      <c r="L112" s="11">
        <f t="shared" si="13"/>
        <v>9192.8</v>
      </c>
      <c r="M112" s="11">
        <f t="shared" si="14"/>
        <v>0</v>
      </c>
      <c r="N112" s="33">
        <f t="shared" si="15"/>
        <v>0</v>
      </c>
      <c r="P112" s="51"/>
      <c r="Q112" s="52"/>
      <c r="R112" s="60"/>
      <c r="S112" s="65"/>
      <c r="T112" s="51"/>
      <c r="U112" s="52"/>
      <c r="V112" s="19"/>
      <c r="W112" s="19"/>
    </row>
    <row r="113" spans="1:23" ht="12.75">
      <c r="A113" s="93" t="s">
        <v>178</v>
      </c>
      <c r="B113" s="83"/>
      <c r="C113" s="85" t="s">
        <v>135</v>
      </c>
      <c r="D113" s="83"/>
      <c r="E113" s="83"/>
      <c r="F113" s="12"/>
      <c r="G113" s="12"/>
      <c r="H113" s="47"/>
      <c r="I113" s="32"/>
      <c r="J113" s="11"/>
      <c r="K113" s="12"/>
      <c r="L113" s="11"/>
      <c r="M113" s="11"/>
      <c r="N113" s="33"/>
      <c r="P113" s="51"/>
      <c r="Q113" s="52"/>
      <c r="R113" s="60"/>
      <c r="S113" s="65"/>
      <c r="T113" s="51"/>
      <c r="U113" s="52"/>
      <c r="V113" s="19"/>
      <c r="W113" s="19"/>
    </row>
    <row r="114" spans="1:23" ht="12.75">
      <c r="A114" s="91" t="s">
        <v>34</v>
      </c>
      <c r="B114" s="84" t="s">
        <v>175</v>
      </c>
      <c r="C114" s="84" t="s">
        <v>136</v>
      </c>
      <c r="D114" s="84" t="s">
        <v>42</v>
      </c>
      <c r="E114" s="84" t="s">
        <v>43</v>
      </c>
      <c r="F114" s="12">
        <f t="shared" si="8"/>
        <v>1</v>
      </c>
      <c r="G114" s="12">
        <f t="shared" si="9"/>
        <v>0</v>
      </c>
      <c r="H114" s="47">
        <v>6562.2796217964005</v>
      </c>
      <c r="I114" s="32">
        <f t="shared" si="10"/>
        <v>6562.2796217964005</v>
      </c>
      <c r="J114" s="11">
        <f t="shared" si="11"/>
        <v>0</v>
      </c>
      <c r="K114" s="12">
        <f t="shared" si="12"/>
        <v>0</v>
      </c>
      <c r="L114" s="11">
        <f t="shared" si="13"/>
        <v>6562.2796217964005</v>
      </c>
      <c r="M114" s="11">
        <f t="shared" si="14"/>
        <v>0</v>
      </c>
      <c r="N114" s="33">
        <f t="shared" si="15"/>
        <v>0</v>
      </c>
      <c r="P114" s="51"/>
      <c r="Q114" s="52"/>
      <c r="R114" s="60"/>
      <c r="S114" s="65"/>
      <c r="T114" s="51"/>
      <c r="U114" s="52"/>
      <c r="V114" s="19"/>
      <c r="W114" s="19"/>
    </row>
    <row r="115" spans="1:23" ht="12.75">
      <c r="A115" s="91" t="s">
        <v>37</v>
      </c>
      <c r="B115" s="84" t="s">
        <v>175</v>
      </c>
      <c r="C115" s="84" t="s">
        <v>137</v>
      </c>
      <c r="D115" s="84" t="s">
        <v>42</v>
      </c>
      <c r="E115" s="84" t="s">
        <v>43</v>
      </c>
      <c r="F115" s="12">
        <f t="shared" si="8"/>
        <v>1</v>
      </c>
      <c r="G115" s="12">
        <f t="shared" si="9"/>
        <v>0</v>
      </c>
      <c r="H115" s="47">
        <v>12029.402445000002</v>
      </c>
      <c r="I115" s="32">
        <f t="shared" si="10"/>
        <v>12029.402445000002</v>
      </c>
      <c r="J115" s="11">
        <f t="shared" si="11"/>
        <v>0</v>
      </c>
      <c r="K115" s="12">
        <f t="shared" si="12"/>
        <v>0</v>
      </c>
      <c r="L115" s="11">
        <f t="shared" si="13"/>
        <v>12029.402445000002</v>
      </c>
      <c r="M115" s="11">
        <f t="shared" si="14"/>
        <v>0</v>
      </c>
      <c r="N115" s="33">
        <f t="shared" si="15"/>
        <v>0</v>
      </c>
      <c r="P115" s="51"/>
      <c r="Q115" s="52"/>
      <c r="R115" s="60"/>
      <c r="S115" s="65"/>
      <c r="T115" s="51"/>
      <c r="U115" s="52"/>
      <c r="V115" s="19"/>
      <c r="W115" s="19"/>
    </row>
    <row r="116" spans="1:23" ht="22.5">
      <c r="A116" s="91" t="s">
        <v>38</v>
      </c>
      <c r="B116" s="84" t="s">
        <v>175</v>
      </c>
      <c r="C116" s="84" t="s">
        <v>138</v>
      </c>
      <c r="D116" s="84" t="s">
        <v>42</v>
      </c>
      <c r="E116" s="84" t="s">
        <v>43</v>
      </c>
      <c r="F116" s="12">
        <f t="shared" si="8"/>
        <v>1</v>
      </c>
      <c r="G116" s="12">
        <f t="shared" si="9"/>
        <v>0</v>
      </c>
      <c r="H116" s="47">
        <v>14435.282934</v>
      </c>
      <c r="I116" s="32">
        <f t="shared" si="10"/>
        <v>14435.282934</v>
      </c>
      <c r="J116" s="11">
        <f t="shared" si="11"/>
        <v>0</v>
      </c>
      <c r="K116" s="12">
        <f t="shared" si="12"/>
        <v>0</v>
      </c>
      <c r="L116" s="11">
        <f t="shared" si="13"/>
        <v>14435.282934</v>
      </c>
      <c r="M116" s="11">
        <f t="shared" si="14"/>
        <v>0</v>
      </c>
      <c r="N116" s="33">
        <f t="shared" si="15"/>
        <v>0</v>
      </c>
      <c r="P116" s="51"/>
      <c r="Q116" s="52"/>
      <c r="R116" s="60"/>
      <c r="S116" s="65"/>
      <c r="T116" s="51"/>
      <c r="U116" s="52"/>
      <c r="V116" s="19"/>
      <c r="W116" s="19"/>
    </row>
    <row r="117" spans="1:23" ht="12.75">
      <c r="A117" s="91" t="s">
        <v>40</v>
      </c>
      <c r="B117" s="84" t="s">
        <v>175</v>
      </c>
      <c r="C117" s="84" t="s">
        <v>139</v>
      </c>
      <c r="D117" s="84" t="s">
        <v>55</v>
      </c>
      <c r="E117" s="84" t="s">
        <v>60</v>
      </c>
      <c r="F117" s="12">
        <f t="shared" si="8"/>
        <v>4</v>
      </c>
      <c r="G117" s="12">
        <f t="shared" si="9"/>
        <v>0</v>
      </c>
      <c r="H117" s="47">
        <v>3849.4087824000003</v>
      </c>
      <c r="I117" s="32">
        <f t="shared" si="10"/>
        <v>15397.635129600001</v>
      </c>
      <c r="J117" s="11">
        <f t="shared" si="11"/>
        <v>0</v>
      </c>
      <c r="K117" s="12">
        <f t="shared" si="12"/>
        <v>0</v>
      </c>
      <c r="L117" s="11">
        <f t="shared" si="13"/>
        <v>15397.635129600001</v>
      </c>
      <c r="M117" s="11">
        <f t="shared" si="14"/>
        <v>0</v>
      </c>
      <c r="N117" s="33">
        <f t="shared" si="15"/>
        <v>0</v>
      </c>
      <c r="P117" s="51"/>
      <c r="Q117" s="52"/>
      <c r="R117" s="60"/>
      <c r="S117" s="65"/>
      <c r="T117" s="51"/>
      <c r="U117" s="52"/>
      <c r="V117" s="19"/>
      <c r="W117" s="19"/>
    </row>
    <row r="118" spans="1:23" ht="12.75">
      <c r="A118" s="93" t="s">
        <v>178</v>
      </c>
      <c r="B118" s="82"/>
      <c r="C118" s="82"/>
      <c r="D118" s="83"/>
      <c r="E118" s="83"/>
      <c r="F118" s="12"/>
      <c r="G118" s="12"/>
      <c r="H118" s="47"/>
      <c r="I118" s="32"/>
      <c r="J118" s="11"/>
      <c r="K118" s="12"/>
      <c r="L118" s="11"/>
      <c r="M118" s="11"/>
      <c r="N118" s="33"/>
      <c r="P118" s="51"/>
      <c r="Q118" s="52"/>
      <c r="R118" s="60"/>
      <c r="S118" s="65"/>
      <c r="T118" s="51"/>
      <c r="U118" s="52"/>
      <c r="V118" s="19"/>
      <c r="W118" s="19"/>
    </row>
    <row r="119" spans="1:23" ht="12.75">
      <c r="A119" s="93" t="s">
        <v>178</v>
      </c>
      <c r="B119" s="83"/>
      <c r="C119" s="83"/>
      <c r="D119" s="83"/>
      <c r="E119" s="83"/>
      <c r="F119" s="12"/>
      <c r="G119" s="12"/>
      <c r="H119" s="47"/>
      <c r="I119" s="32"/>
      <c r="J119" s="11"/>
      <c r="K119" s="12"/>
      <c r="L119" s="11"/>
      <c r="M119" s="11"/>
      <c r="N119" s="33"/>
      <c r="P119" s="51"/>
      <c r="Q119" s="52"/>
      <c r="R119" s="60"/>
      <c r="S119" s="65"/>
      <c r="T119" s="51"/>
      <c r="U119" s="52"/>
      <c r="V119" s="19"/>
      <c r="W119" s="19"/>
    </row>
    <row r="120" spans="1:23" ht="12.75">
      <c r="A120" s="93" t="s">
        <v>178</v>
      </c>
      <c r="B120" s="82" t="s">
        <v>30</v>
      </c>
      <c r="C120" s="82" t="s">
        <v>140</v>
      </c>
      <c r="D120" s="83"/>
      <c r="E120" s="83"/>
      <c r="F120" s="12"/>
      <c r="G120" s="12"/>
      <c r="H120" s="47"/>
      <c r="I120" s="32"/>
      <c r="J120" s="11"/>
      <c r="K120" s="12"/>
      <c r="L120" s="11"/>
      <c r="M120" s="11"/>
      <c r="N120" s="33"/>
      <c r="P120" s="51"/>
      <c r="Q120" s="52"/>
      <c r="R120" s="60"/>
      <c r="S120" s="65"/>
      <c r="T120" s="51"/>
      <c r="U120" s="52"/>
      <c r="V120" s="19"/>
      <c r="W120" s="19"/>
    </row>
    <row r="121" spans="1:23" ht="12.75">
      <c r="A121" s="91" t="s">
        <v>32</v>
      </c>
      <c r="B121" s="84" t="s">
        <v>141</v>
      </c>
      <c r="C121" s="84" t="s">
        <v>142</v>
      </c>
      <c r="D121" s="84" t="s">
        <v>49</v>
      </c>
      <c r="E121" s="84" t="s">
        <v>163</v>
      </c>
      <c r="F121" s="12">
        <f t="shared" si="8"/>
        <v>42.300000000000004</v>
      </c>
      <c r="G121" s="12">
        <f t="shared" si="9"/>
        <v>4.200000000000003</v>
      </c>
      <c r="H121" s="47">
        <v>55.816427344800005</v>
      </c>
      <c r="I121" s="32">
        <f t="shared" si="10"/>
        <v>2126.60588183688</v>
      </c>
      <c r="J121" s="11">
        <f t="shared" si="11"/>
        <v>0</v>
      </c>
      <c r="K121" s="12">
        <f t="shared" si="12"/>
        <v>234.4289948481602</v>
      </c>
      <c r="L121" s="11">
        <f t="shared" si="13"/>
        <v>2361.03487668504</v>
      </c>
      <c r="M121" s="11">
        <f t="shared" si="14"/>
        <v>234.42899484816007</v>
      </c>
      <c r="N121" s="33">
        <f t="shared" si="15"/>
        <v>0.11023622047244097</v>
      </c>
      <c r="P121" s="51">
        <f>ROUND(E121/9,1)</f>
        <v>4.2</v>
      </c>
      <c r="Q121" s="52"/>
      <c r="R121" s="60"/>
      <c r="S121" s="65"/>
      <c r="T121" s="51"/>
      <c r="U121" s="52"/>
      <c r="V121" s="19"/>
      <c r="W121" s="19"/>
    </row>
    <row r="122" spans="1:23" ht="12.75">
      <c r="A122" s="93" t="s">
        <v>178</v>
      </c>
      <c r="B122" s="82"/>
      <c r="C122" s="82"/>
      <c r="D122" s="83"/>
      <c r="E122" s="83"/>
      <c r="F122" s="12"/>
      <c r="G122" s="12"/>
      <c r="H122" s="47"/>
      <c r="I122" s="32"/>
      <c r="J122" s="11"/>
      <c r="K122" s="12"/>
      <c r="L122" s="11"/>
      <c r="M122" s="11"/>
      <c r="N122" s="33"/>
      <c r="P122" s="51"/>
      <c r="Q122" s="52"/>
      <c r="R122" s="60"/>
      <c r="S122" s="65"/>
      <c r="T122" s="51"/>
      <c r="U122" s="52"/>
      <c r="V122" s="19"/>
      <c r="W122" s="19"/>
    </row>
    <row r="123" spans="1:23" ht="12.75">
      <c r="A123" s="93" t="s">
        <v>178</v>
      </c>
      <c r="B123" s="83"/>
      <c r="C123" s="83"/>
      <c r="D123" s="83"/>
      <c r="E123" s="83"/>
      <c r="F123" s="12"/>
      <c r="G123" s="12"/>
      <c r="H123" s="47"/>
      <c r="I123" s="32"/>
      <c r="J123" s="11"/>
      <c r="K123" s="12"/>
      <c r="L123" s="11"/>
      <c r="M123" s="11"/>
      <c r="N123" s="33"/>
      <c r="P123" s="51"/>
      <c r="Q123" s="52"/>
      <c r="R123" s="60"/>
      <c r="S123" s="65"/>
      <c r="T123" s="51"/>
      <c r="U123" s="52"/>
      <c r="V123" s="19"/>
      <c r="W123" s="19"/>
    </row>
    <row r="124" spans="1:23" ht="12.75">
      <c r="A124" s="93" t="s">
        <v>178</v>
      </c>
      <c r="B124" s="82" t="s">
        <v>30</v>
      </c>
      <c r="C124" s="82" t="s">
        <v>50</v>
      </c>
      <c r="D124" s="83"/>
      <c r="E124" s="83"/>
      <c r="F124" s="12"/>
      <c r="G124" s="12"/>
      <c r="H124" s="47"/>
      <c r="I124" s="32"/>
      <c r="J124" s="11"/>
      <c r="K124" s="12"/>
      <c r="L124" s="11"/>
      <c r="M124" s="11"/>
      <c r="N124" s="33"/>
      <c r="P124" s="51"/>
      <c r="Q124" s="52"/>
      <c r="R124" s="60"/>
      <c r="S124" s="65"/>
      <c r="T124" s="51"/>
      <c r="U124" s="52"/>
      <c r="V124" s="19"/>
      <c r="W124" s="19"/>
    </row>
    <row r="125" spans="1:23" ht="22.5">
      <c r="A125" s="91" t="s">
        <v>32</v>
      </c>
      <c r="B125" s="84" t="s">
        <v>143</v>
      </c>
      <c r="C125" s="84" t="s">
        <v>144</v>
      </c>
      <c r="D125" s="84" t="s">
        <v>51</v>
      </c>
      <c r="E125" s="84" t="s">
        <v>61</v>
      </c>
      <c r="F125" s="12">
        <f t="shared" si="8"/>
        <v>2.2</v>
      </c>
      <c r="G125" s="12">
        <f t="shared" si="9"/>
        <v>0.20000000000000018</v>
      </c>
      <c r="H125" s="47">
        <v>72.17641467</v>
      </c>
      <c r="I125" s="32">
        <f t="shared" si="10"/>
        <v>144.35282934</v>
      </c>
      <c r="J125" s="11">
        <f t="shared" si="11"/>
        <v>0</v>
      </c>
      <c r="K125" s="12">
        <f t="shared" si="12"/>
        <v>14.435282934000012</v>
      </c>
      <c r="L125" s="11">
        <f t="shared" si="13"/>
        <v>158.788112274</v>
      </c>
      <c r="M125" s="11">
        <f t="shared" si="14"/>
        <v>14.435282934000014</v>
      </c>
      <c r="N125" s="33">
        <f t="shared" si="15"/>
        <v>0.1000000000000001</v>
      </c>
      <c r="P125" s="51">
        <f>ROUND(E125/9,1)</f>
        <v>0.2</v>
      </c>
      <c r="Q125" s="52"/>
      <c r="R125" s="60"/>
      <c r="S125" s="65"/>
      <c r="T125" s="51"/>
      <c r="U125" s="52"/>
      <c r="V125" s="19"/>
      <c r="W125" s="19"/>
    </row>
    <row r="126" spans="1:23" ht="12.75">
      <c r="A126" s="91" t="s">
        <v>34</v>
      </c>
      <c r="B126" s="84" t="s">
        <v>145</v>
      </c>
      <c r="C126" s="84" t="s">
        <v>146</v>
      </c>
      <c r="D126" s="84" t="s">
        <v>51</v>
      </c>
      <c r="E126" s="84" t="s">
        <v>177</v>
      </c>
      <c r="F126" s="12">
        <f t="shared" si="8"/>
        <v>20.28</v>
      </c>
      <c r="G126" s="12">
        <f t="shared" si="9"/>
        <v>2</v>
      </c>
      <c r="H126" s="47">
        <v>105.85874151600001</v>
      </c>
      <c r="I126" s="32">
        <f t="shared" si="10"/>
        <v>1935.0977949124804</v>
      </c>
      <c r="J126" s="11">
        <f t="shared" si="11"/>
        <v>0</v>
      </c>
      <c r="K126" s="12">
        <f t="shared" si="12"/>
        <v>211.71748303200002</v>
      </c>
      <c r="L126" s="11">
        <f t="shared" si="13"/>
        <v>2146.8152779444804</v>
      </c>
      <c r="M126" s="11">
        <f t="shared" si="14"/>
        <v>211.71748303200002</v>
      </c>
      <c r="N126" s="33">
        <f t="shared" si="15"/>
        <v>0.10940919037199123</v>
      </c>
      <c r="P126" s="51">
        <f>ROUND(E126/9,1)</f>
        <v>2</v>
      </c>
      <c r="Q126" s="52"/>
      <c r="R126" s="60"/>
      <c r="S126" s="65"/>
      <c r="T126" s="51"/>
      <c r="U126" s="52"/>
      <c r="V126" s="19"/>
      <c r="W126" s="19"/>
    </row>
    <row r="127" spans="1:23" ht="22.5">
      <c r="A127" s="91" t="s">
        <v>37</v>
      </c>
      <c r="B127" s="84" t="s">
        <v>148</v>
      </c>
      <c r="C127" s="84" t="s">
        <v>149</v>
      </c>
      <c r="D127" s="84" t="s">
        <v>51</v>
      </c>
      <c r="E127" s="84" t="s">
        <v>177</v>
      </c>
      <c r="F127" s="12">
        <f t="shared" si="8"/>
        <v>20.28</v>
      </c>
      <c r="G127" s="12">
        <f t="shared" si="9"/>
        <v>2</v>
      </c>
      <c r="H127" s="47">
        <v>72.17641467</v>
      </c>
      <c r="I127" s="32">
        <f t="shared" si="10"/>
        <v>1319.3848601676</v>
      </c>
      <c r="J127" s="11">
        <f t="shared" si="11"/>
        <v>0</v>
      </c>
      <c r="K127" s="12">
        <f t="shared" si="12"/>
        <v>144.35282934</v>
      </c>
      <c r="L127" s="11">
        <f t="shared" si="13"/>
        <v>1463.7376895076</v>
      </c>
      <c r="M127" s="11">
        <f t="shared" si="14"/>
        <v>144.35282933999997</v>
      </c>
      <c r="N127" s="33">
        <f t="shared" si="15"/>
        <v>0.10940919037199123</v>
      </c>
      <c r="P127" s="51">
        <f>ROUND(E127/9,1)</f>
        <v>2</v>
      </c>
      <c r="Q127" s="52"/>
      <c r="R127" s="60"/>
      <c r="S127" s="65"/>
      <c r="T127" s="51"/>
      <c r="U127" s="52"/>
      <c r="V127" s="19"/>
      <c r="W127" s="19"/>
    </row>
    <row r="128" spans="1:23" ht="12.75">
      <c r="A128" s="93" t="s">
        <v>178</v>
      </c>
      <c r="B128" s="82"/>
      <c r="C128" s="82"/>
      <c r="D128" s="83"/>
      <c r="E128" s="83"/>
      <c r="F128" s="12"/>
      <c r="G128" s="12"/>
      <c r="H128" s="47"/>
      <c r="I128" s="32"/>
      <c r="J128" s="11"/>
      <c r="K128" s="12"/>
      <c r="L128" s="11"/>
      <c r="M128" s="11"/>
      <c r="N128" s="33"/>
      <c r="P128" s="51"/>
      <c r="Q128" s="52"/>
      <c r="R128" s="60"/>
      <c r="S128" s="65"/>
      <c r="T128" s="51"/>
      <c r="U128" s="52"/>
      <c r="V128" s="19"/>
      <c r="W128" s="19"/>
    </row>
    <row r="129" spans="1:23" ht="12.75">
      <c r="A129" s="93" t="s">
        <v>178</v>
      </c>
      <c r="B129" s="83"/>
      <c r="C129" s="83"/>
      <c r="D129" s="83"/>
      <c r="E129" s="83"/>
      <c r="F129" s="12"/>
      <c r="G129" s="12"/>
      <c r="H129" s="47"/>
      <c r="I129" s="32"/>
      <c r="J129" s="11"/>
      <c r="K129" s="12"/>
      <c r="L129" s="11"/>
      <c r="M129" s="11"/>
      <c r="N129" s="33"/>
      <c r="P129" s="51"/>
      <c r="Q129" s="52"/>
      <c r="R129" s="60"/>
      <c r="S129" s="65"/>
      <c r="T129" s="51"/>
      <c r="U129" s="52"/>
      <c r="V129" s="19"/>
      <c r="W129" s="19"/>
    </row>
    <row r="130" spans="1:23" ht="12.75">
      <c r="A130" s="93" t="s">
        <v>178</v>
      </c>
      <c r="B130" s="82" t="s">
        <v>30</v>
      </c>
      <c r="C130" s="82" t="s">
        <v>52</v>
      </c>
      <c r="D130" s="83"/>
      <c r="E130" s="83"/>
      <c r="F130" s="12"/>
      <c r="G130" s="12"/>
      <c r="H130" s="47"/>
      <c r="I130" s="32"/>
      <c r="J130" s="11"/>
      <c r="K130" s="12"/>
      <c r="L130" s="11"/>
      <c r="M130" s="11"/>
      <c r="N130" s="33"/>
      <c r="P130" s="51"/>
      <c r="Q130" s="52"/>
      <c r="R130" s="60"/>
      <c r="S130" s="65"/>
      <c r="T130" s="51"/>
      <c r="U130" s="52"/>
      <c r="V130" s="19"/>
      <c r="W130" s="19"/>
    </row>
    <row r="131" spans="1:23" ht="12.75">
      <c r="A131" s="91" t="s">
        <v>32</v>
      </c>
      <c r="B131" s="84" t="s">
        <v>53</v>
      </c>
      <c r="C131" s="84" t="s">
        <v>54</v>
      </c>
      <c r="D131" s="84" t="s">
        <v>51</v>
      </c>
      <c r="E131" s="84" t="s">
        <v>177</v>
      </c>
      <c r="F131" s="12">
        <f t="shared" si="8"/>
        <v>20.28</v>
      </c>
      <c r="G131" s="12">
        <f t="shared" si="9"/>
        <v>2</v>
      </c>
      <c r="H131" s="47">
        <v>130</v>
      </c>
      <c r="I131" s="32">
        <f t="shared" si="10"/>
        <v>2376.4</v>
      </c>
      <c r="J131" s="11">
        <f t="shared" si="11"/>
        <v>0</v>
      </c>
      <c r="K131" s="12">
        <f t="shared" si="12"/>
        <v>260</v>
      </c>
      <c r="L131" s="11">
        <f t="shared" si="13"/>
        <v>2636.4</v>
      </c>
      <c r="M131" s="11">
        <f t="shared" si="14"/>
        <v>260</v>
      </c>
      <c r="N131" s="33">
        <f t="shared" si="15"/>
        <v>0.10940919037199125</v>
      </c>
      <c r="P131" s="51">
        <f>ROUND(E131/9,1)</f>
        <v>2</v>
      </c>
      <c r="Q131" s="52"/>
      <c r="R131" s="60"/>
      <c r="S131" s="65"/>
      <c r="T131" s="51"/>
      <c r="U131" s="52"/>
      <c r="V131" s="19"/>
      <c r="W131" s="19"/>
    </row>
    <row r="132" spans="1:23" ht="12.75">
      <c r="A132" s="91" t="s">
        <v>34</v>
      </c>
      <c r="B132" s="84" t="s">
        <v>53</v>
      </c>
      <c r="C132" s="84" t="s">
        <v>153</v>
      </c>
      <c r="D132" s="84" t="s">
        <v>42</v>
      </c>
      <c r="E132" s="84" t="s">
        <v>43</v>
      </c>
      <c r="F132" s="12">
        <f t="shared" si="8"/>
        <v>1.1</v>
      </c>
      <c r="G132" s="12">
        <f t="shared" si="9"/>
        <v>0.10000000000000009</v>
      </c>
      <c r="H132" s="47">
        <v>7997.146745436001</v>
      </c>
      <c r="I132" s="32">
        <f t="shared" si="10"/>
        <v>7997.146745436001</v>
      </c>
      <c r="J132" s="11">
        <f t="shared" si="11"/>
        <v>0</v>
      </c>
      <c r="K132" s="12">
        <f t="shared" si="12"/>
        <v>799.7146745436008</v>
      </c>
      <c r="L132" s="11">
        <f t="shared" si="13"/>
        <v>8796.861419979601</v>
      </c>
      <c r="M132" s="11">
        <f t="shared" si="14"/>
        <v>799.7146745436003</v>
      </c>
      <c r="N132" s="33">
        <f t="shared" si="15"/>
        <v>0.10000000000000002</v>
      </c>
      <c r="P132" s="51">
        <f>ROUND(E132/9,1)</f>
        <v>0.1</v>
      </c>
      <c r="Q132" s="52"/>
      <c r="R132" s="60"/>
      <c r="S132" s="65"/>
      <c r="T132" s="51"/>
      <c r="U132" s="52"/>
      <c r="V132" s="19"/>
      <c r="W132" s="19"/>
    </row>
    <row r="133" spans="1:23" ht="12.75">
      <c r="A133" s="93" t="s">
        <v>178</v>
      </c>
      <c r="B133" s="82"/>
      <c r="C133" s="82"/>
      <c r="D133" s="83"/>
      <c r="E133" s="83"/>
      <c r="F133" s="12"/>
      <c r="G133" s="12"/>
      <c r="H133" s="47"/>
      <c r="I133" s="32"/>
      <c r="J133" s="11"/>
      <c r="K133" s="12"/>
      <c r="L133" s="11"/>
      <c r="M133" s="11"/>
      <c r="N133" s="33"/>
      <c r="P133" s="51"/>
      <c r="Q133" s="52"/>
      <c r="R133" s="60"/>
      <c r="S133" s="65"/>
      <c r="T133" s="51"/>
      <c r="U133" s="52"/>
      <c r="V133" s="19"/>
      <c r="W133" s="19"/>
    </row>
    <row r="134" spans="1:23" ht="12.75">
      <c r="A134" s="94" t="s">
        <v>178</v>
      </c>
      <c r="B134" s="74"/>
      <c r="C134" s="67"/>
      <c r="D134" s="5"/>
      <c r="E134" s="12"/>
      <c r="F134" s="12"/>
      <c r="G134" s="12"/>
      <c r="H134" s="47"/>
      <c r="I134" s="32"/>
      <c r="J134" s="11"/>
      <c r="K134" s="12"/>
      <c r="L134" s="11"/>
      <c r="M134" s="11"/>
      <c r="N134" s="33"/>
      <c r="P134" s="51"/>
      <c r="Q134" s="52"/>
      <c r="R134" s="60"/>
      <c r="S134" s="65"/>
      <c r="T134" s="51"/>
      <c r="U134" s="52"/>
      <c r="V134" s="19"/>
      <c r="W134" s="19"/>
    </row>
    <row r="135" spans="1:23" ht="12.75">
      <c r="A135" s="94" t="s">
        <v>178</v>
      </c>
      <c r="B135" s="74"/>
      <c r="C135" s="67"/>
      <c r="D135" s="5"/>
      <c r="E135" s="12"/>
      <c r="F135" s="12"/>
      <c r="G135" s="12"/>
      <c r="H135" s="47"/>
      <c r="I135" s="32"/>
      <c r="J135" s="11"/>
      <c r="K135" s="12"/>
      <c r="L135" s="11"/>
      <c r="M135" s="11"/>
      <c r="N135" s="33"/>
      <c r="P135" s="51"/>
      <c r="Q135" s="52"/>
      <c r="R135" s="60"/>
      <c r="S135" s="65"/>
      <c r="T135" s="51"/>
      <c r="U135" s="52"/>
      <c r="V135" s="19"/>
      <c r="W135" s="19"/>
    </row>
    <row r="136" spans="1:23" s="17" customFormat="1" ht="12.75">
      <c r="A136" s="94" t="s">
        <v>178</v>
      </c>
      <c r="B136" s="74"/>
      <c r="C136" s="73" t="s">
        <v>28</v>
      </c>
      <c r="D136" s="5"/>
      <c r="E136" s="12"/>
      <c r="F136" s="12"/>
      <c r="G136" s="12"/>
      <c r="H136" s="47"/>
      <c r="I136" s="32"/>
      <c r="J136" s="11"/>
      <c r="K136" s="12"/>
      <c r="L136" s="11"/>
      <c r="M136" s="11"/>
      <c r="N136" s="33"/>
      <c r="O136" s="18"/>
      <c r="P136" s="53"/>
      <c r="Q136" s="52"/>
      <c r="R136" s="60"/>
      <c r="S136" s="65"/>
      <c r="T136" s="51"/>
      <c r="U136" s="52"/>
      <c r="V136" s="19"/>
      <c r="W136" s="19"/>
    </row>
    <row r="137" spans="1:23" s="17" customFormat="1" ht="12.75">
      <c r="A137" s="95" t="s">
        <v>178</v>
      </c>
      <c r="B137" s="72"/>
      <c r="C137" s="73"/>
      <c r="D137" s="14"/>
      <c r="E137" s="15"/>
      <c r="F137" s="15">
        <f>E137+SUM(P137:U137)</f>
        <v>0</v>
      </c>
      <c r="G137" s="15">
        <f>F137-E137</f>
        <v>0</v>
      </c>
      <c r="H137" s="48"/>
      <c r="I137" s="34">
        <f>ROUND(E137*H137,2)</f>
        <v>0</v>
      </c>
      <c r="J137" s="16">
        <f>ROUND(IF(G137&lt;0,G137*H137,0),2)</f>
        <v>0</v>
      </c>
      <c r="K137" s="15">
        <f>ROUND(IF(G137&lt;=0,0,G137*H137),2)</f>
        <v>0</v>
      </c>
      <c r="L137" s="16">
        <f>I137+J137+K137</f>
        <v>0</v>
      </c>
      <c r="M137" s="16">
        <f>L137-I137</f>
        <v>0</v>
      </c>
      <c r="N137" s="35" t="e">
        <f>M137/L137</f>
        <v>#DIV/0!</v>
      </c>
      <c r="P137" s="53"/>
      <c r="Q137" s="54"/>
      <c r="R137" s="61"/>
      <c r="S137" s="66"/>
      <c r="T137" s="53"/>
      <c r="U137" s="54"/>
      <c r="V137" s="19"/>
      <c r="W137" s="19"/>
    </row>
    <row r="138" spans="1:23" s="17" customFormat="1" ht="12.75">
      <c r="A138" s="95" t="s">
        <v>178</v>
      </c>
      <c r="B138" s="73"/>
      <c r="C138" s="73"/>
      <c r="D138" s="14"/>
      <c r="E138" s="15"/>
      <c r="F138" s="15"/>
      <c r="G138" s="15"/>
      <c r="H138" s="48"/>
      <c r="I138" s="34"/>
      <c r="J138" s="16"/>
      <c r="K138" s="15"/>
      <c r="L138" s="16"/>
      <c r="M138" s="16"/>
      <c r="N138" s="35"/>
      <c r="P138" s="53"/>
      <c r="Q138" s="54"/>
      <c r="R138" s="61"/>
      <c r="S138" s="66"/>
      <c r="T138" s="53"/>
      <c r="U138" s="54"/>
      <c r="V138" s="19"/>
      <c r="W138" s="19"/>
    </row>
    <row r="139" spans="1:22" ht="13.5" thickBot="1">
      <c r="A139" s="96" t="s">
        <v>178</v>
      </c>
      <c r="B139" s="75"/>
      <c r="C139" s="76" t="s">
        <v>17</v>
      </c>
      <c r="D139" s="49"/>
      <c r="E139" s="49"/>
      <c r="F139" s="49"/>
      <c r="G139" s="49"/>
      <c r="H139" s="50"/>
      <c r="I139" s="36">
        <f>SUBTOTAL(9,I9:I138)</f>
        <v>1022978.6033925213</v>
      </c>
      <c r="J139" s="37">
        <f>SUM(J9:J138)</f>
        <v>0</v>
      </c>
      <c r="K139" s="37">
        <f>SUM(K9:K138)</f>
        <v>24108.203735514897</v>
      </c>
      <c r="L139" s="38">
        <f>SUM(L9:L138)</f>
        <v>1047086.8071280359</v>
      </c>
      <c r="M139" s="38">
        <f>SUM(M9:M138)</f>
        <v>24108.203735514897</v>
      </c>
      <c r="N139" s="39">
        <f>M139/I139</f>
        <v>0.023566674469597364</v>
      </c>
      <c r="V139" s="20"/>
    </row>
    <row r="140" spans="1:13" ht="13.5" customHeight="1">
      <c r="A140" s="97" t="s">
        <v>179</v>
      </c>
      <c r="I140" s="1"/>
      <c r="M140" s="17"/>
    </row>
    <row r="141" ht="12.75">
      <c r="A141" s="18"/>
    </row>
    <row r="142" spans="1:3" ht="12.75">
      <c r="A142" s="18"/>
      <c r="C142" s="78"/>
    </row>
    <row r="143" spans="1:3" ht="12.75">
      <c r="A143" s="18"/>
      <c r="C143" s="78"/>
    </row>
    <row r="144" spans="1:3" ht="12.75">
      <c r="A144" s="18"/>
      <c r="C144" s="79"/>
    </row>
    <row r="146" ht="12.75">
      <c r="C146" s="78"/>
    </row>
  </sheetData>
  <sheetProtection/>
  <autoFilter ref="A8:U140"/>
  <mergeCells count="16">
    <mergeCell ref="P5:U5"/>
    <mergeCell ref="I5:I7"/>
    <mergeCell ref="M5:M7"/>
    <mergeCell ref="J5:J7"/>
    <mergeCell ref="K5:K7"/>
    <mergeCell ref="L5:L7"/>
    <mergeCell ref="N5:N7"/>
    <mergeCell ref="A1:N1"/>
    <mergeCell ref="B5:B7"/>
    <mergeCell ref="A5:A7"/>
    <mergeCell ref="E5:E7"/>
    <mergeCell ref="F5:F7"/>
    <mergeCell ref="D5:D7"/>
    <mergeCell ref="C5:C7"/>
    <mergeCell ref="G5:G7"/>
    <mergeCell ref="H5:H7"/>
  </mergeCells>
  <printOptions/>
  <pageMargins left="0.7874015748031497" right="0.7874015748031497" top="0.9448818897637796" bottom="0.984251968503937" header="0.5118110236220472" footer="0.5118110236220472"/>
  <pageSetup fitToHeight="0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zakourilovah</dc:creator>
  <cp:keywords/>
  <dc:description/>
  <cp:lastModifiedBy>Magda Švédíková</cp:lastModifiedBy>
  <cp:lastPrinted>2012-10-10T06:02:45Z</cp:lastPrinted>
  <dcterms:created xsi:type="dcterms:W3CDTF">2004-02-16T12:54:11Z</dcterms:created>
  <dcterms:modified xsi:type="dcterms:W3CDTF">2012-11-20T07:49:05Z</dcterms:modified>
  <cp:category/>
  <cp:version/>
  <cp:contentType/>
  <cp:contentStatus/>
</cp:coreProperties>
</file>