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19440" windowHeight="11760" activeTab="0"/>
  </bookViews>
  <sheets>
    <sheet name="Rekapitulace" sheetId="1" r:id="rId1"/>
    <sheet name="ZL-1" sheetId="2" r:id="rId2"/>
    <sheet name="ZL-2" sheetId="3" r:id="rId3"/>
    <sheet name="BJ" sheetId="4" r:id="rId4"/>
    <sheet name="OBA" sheetId="5" r:id="rId5"/>
    <sheet name="ZL-3" sheetId="6" r:id="rId6"/>
    <sheet name="ZL-4" sheetId="7" r:id="rId7"/>
    <sheet name="BJ 3" sheetId="8" r:id="rId8"/>
    <sheet name="BJ 3-1" sheetId="9" r:id="rId9"/>
  </sheets>
  <externalReferences>
    <externalReference r:id="rId12"/>
  </externalReferences>
  <definedNames>
    <definedName name="OLE_LINK1" localSheetId="3">'BJ'!$H$117</definedName>
    <definedName name="OLE_LINK1" localSheetId="4">'OBA'!$H$99</definedName>
    <definedName name="OLE_LINK1" localSheetId="1">'ZL-1'!$H$38</definedName>
    <definedName name="OLE_LINK1" localSheetId="5">'ZL-3'!$H$121</definedName>
    <definedName name="OLE_LINK1_1" localSheetId="8">'BJ 3-1'!$H$27</definedName>
    <definedName name="OLE_LINK1_1">'BJ 3'!$H$27</definedName>
  </definedNames>
  <calcPr fullCalcOnLoad="1"/>
</workbook>
</file>

<file path=xl/sharedStrings.xml><?xml version="1.0" encoding="utf-8"?>
<sst xmlns="http://schemas.openxmlformats.org/spreadsheetml/2006/main" count="1125" uniqueCount="353">
  <si>
    <t>Kód</t>
  </si>
  <si>
    <t>Název položky</t>
  </si>
  <si>
    <t>jednotka</t>
  </si>
  <si>
    <t>Poř. č. pol.</t>
  </si>
  <si>
    <t>množství ve smlouvě</t>
  </si>
  <si>
    <t>cena celkem ve smlouvě v Kč</t>
  </si>
  <si>
    <t>rozdíl množství</t>
  </si>
  <si>
    <t>rozdíl v % celkem</t>
  </si>
  <si>
    <t xml:space="preserve">rozdíl celkem  v    Kč </t>
  </si>
  <si>
    <t>množství ve změně</t>
  </si>
  <si>
    <t>Stavba:</t>
  </si>
  <si>
    <t>Stavební objekt:</t>
  </si>
  <si>
    <t>Název rozpočtu:</t>
  </si>
  <si>
    <t>cena za m.j. v Kč</t>
  </si>
  <si>
    <t>cena celkem ve změně v     Kč</t>
  </si>
  <si>
    <t>Poznámka         (komentář)</t>
  </si>
  <si>
    <t xml:space="preserve">Rozdílový soupis prací </t>
  </si>
  <si>
    <t>t</t>
  </si>
  <si>
    <t>m3</t>
  </si>
  <si>
    <t>132201209</t>
  </si>
  <si>
    <t>Příplatek za lepivost k hloubení rýh š do 2000 mm v hornině tř. 3</t>
  </si>
  <si>
    <t>162601102</t>
  </si>
  <si>
    <t>Vodorovné přemístění do 5000 m výkopku z horniny tř. 1 až 4</t>
  </si>
  <si>
    <t>167101102</t>
  </si>
  <si>
    <t>Nakládání výkopku z hornin tř. 1 až 4 přes 100 m3</t>
  </si>
  <si>
    <t>171201201</t>
  </si>
  <si>
    <t>Uložení sypaniny na skládky</t>
  </si>
  <si>
    <t>174101101</t>
  </si>
  <si>
    <t>998222011</t>
  </si>
  <si>
    <t>00572470</t>
  </si>
  <si>
    <t>121101101</t>
  </si>
  <si>
    <t>Sejmutí ornice (travnatá plocha) s přemístěním na vzdálenost do 50 m</t>
  </si>
  <si>
    <t>m2</t>
  </si>
  <si>
    <t>Vodorovné přemístění do 20 m výkopku z horniny tř. 1 až 4</t>
  </si>
  <si>
    <t>SML.CENA</t>
  </si>
  <si>
    <t>Poplatek za skládku</t>
  </si>
  <si>
    <t>175101101</t>
  </si>
  <si>
    <t>Obsyp potrubí bez prohození sypaniny z hornin tř. 1 až 4 uloženým do 3 m od kraje výkopu</t>
  </si>
  <si>
    <t>58337304</t>
  </si>
  <si>
    <t>181301103</t>
  </si>
  <si>
    <t>Rozprostření ornice (travnatá plocha) pl do 500 m2 v rovině nebo ve svahu do 1:5 tl vrstvy do 200 mm</t>
  </si>
  <si>
    <t>180401211</t>
  </si>
  <si>
    <t>Založení lučního trávníku výsevem v rovině a ve svahu do 1:5</t>
  </si>
  <si>
    <t>kg</t>
  </si>
  <si>
    <t>451573111</t>
  </si>
  <si>
    <t>Lože pod potrubí otevřený výkop ze štěrkopísku</t>
  </si>
  <si>
    <t>871373121</t>
  </si>
  <si>
    <t>Montáž potrubí z kanalizačních trub z PVC otevřený výkop sklon do 20 % DN 250</t>
  </si>
  <si>
    <t>m</t>
  </si>
  <si>
    <t>Kamerová zkouška potrubí</t>
  </si>
  <si>
    <t>Zřízení revizní  šachty z PP DN 600 poklop litinový do 40 t s betonovým prstencem a adap.</t>
  </si>
  <si>
    <t>kus</t>
  </si>
  <si>
    <t>28661891</t>
  </si>
  <si>
    <t>DNO TEGRA 600 UR 250 UHEL 30R A</t>
  </si>
  <si>
    <t>28661935</t>
  </si>
  <si>
    <t>TEGRA 600 - LIT. POKLOP D400</t>
  </si>
  <si>
    <t>28661939</t>
  </si>
  <si>
    <t>TEGRA 600-BETONOVY PRSTENEC</t>
  </si>
  <si>
    <t>28661941</t>
  </si>
  <si>
    <t>TEGRA 600-TEL.ADAPTER D400 TESNEN</t>
  </si>
  <si>
    <t>28661942</t>
  </si>
  <si>
    <t>998276101</t>
  </si>
  <si>
    <t>132301209</t>
  </si>
  <si>
    <t>Příplatek za lepivost k hloubení rýh š do 2000 mm v hornině tř. 4</t>
  </si>
  <si>
    <t>161101101</t>
  </si>
  <si>
    <t>Svislé přemístění výkopku z horniny tř. 1 až 4 hl výkopu do 2,5 m</t>
  </si>
  <si>
    <t>162201101</t>
  </si>
  <si>
    <t>130001101</t>
  </si>
  <si>
    <t>Příplatek za ztížení vykopávky v blízkosti pozemního vedení</t>
  </si>
  <si>
    <t>119001421</t>
  </si>
  <si>
    <t>119001401</t>
  </si>
  <si>
    <t>Dočasné zajištění potrubí vodovodu</t>
  </si>
  <si>
    <t>Dočasné zajištění potrubí plynovodu</t>
  </si>
  <si>
    <t>Zásyp jam, šachet rýh nebo kolem objektů sypaninou se zhutněním</t>
  </si>
  <si>
    <t>113107243</t>
  </si>
  <si>
    <t>113107211</t>
  </si>
  <si>
    <t>Odstranění podkladu pl nad 200 m2 z kameniva těženého tl 80 mm</t>
  </si>
  <si>
    <t>113107213</t>
  </si>
  <si>
    <t>Odstranění podkladu pl nad 200 m2 z kameniva těženého tl 300 mm</t>
  </si>
  <si>
    <t>113107222</t>
  </si>
  <si>
    <t>Odstranění podkladu pl nad 200 m2 z kameniva drceného tl 150 mm</t>
  </si>
  <si>
    <t>564251111</t>
  </si>
  <si>
    <t>Podklad nebo podsyp ze štěrkopísku ŠP tl 150 mm-asf.kom.</t>
  </si>
  <si>
    <t>564751111</t>
  </si>
  <si>
    <t>Podklad z kameniva hrubého drceného vel. 32-63 mm tl 150 mm</t>
  </si>
  <si>
    <t>577156112</t>
  </si>
  <si>
    <t>577141312</t>
  </si>
  <si>
    <t>Bet asf 3 ABJ ABS ABH do 3m tl 5cm</t>
  </si>
  <si>
    <t>573322711</t>
  </si>
  <si>
    <t>Prolití podkl deh bez posyp 8kgm2</t>
  </si>
  <si>
    <t>574472111</t>
  </si>
  <si>
    <t>Mak pen hrub vys strus deh tl 8cm</t>
  </si>
  <si>
    <t>894812378</t>
  </si>
  <si>
    <t>28661890</t>
  </si>
  <si>
    <t>DNO TEGRA 600 UR 250 PRUCHOZI A</t>
  </si>
  <si>
    <t>28661894</t>
  </si>
  <si>
    <t>DNO TEGRA 600 UR 250 TYP T A</t>
  </si>
  <si>
    <t>28661927</t>
  </si>
  <si>
    <t>ROURA TEGRA 600-SACHT.KORUG. 2M</t>
  </si>
  <si>
    <t>899103111</t>
  </si>
  <si>
    <t>Osazení poklopů litinových nebo ocelových včetně rámů hmotnosti nad 100 do 150 kg</t>
  </si>
  <si>
    <t>55243442</t>
  </si>
  <si>
    <t>POKLOP BEGU D400 BEZ ODVĚTRÁNÍ</t>
  </si>
  <si>
    <t>894402311</t>
  </si>
  <si>
    <t>Osazení betonových dílců pro šachty skruže přechodové TBS 29/100/80/9</t>
  </si>
  <si>
    <t>59224312</t>
  </si>
  <si>
    <t>KONUS SACH TBR-Q.1 100-63/58 KPS A</t>
  </si>
  <si>
    <t>894401211</t>
  </si>
  <si>
    <t>Osazení betonových dílců pro šachty skruže rovné TBS 29/100/9</t>
  </si>
  <si>
    <t>59224307</t>
  </si>
  <si>
    <t>SKRUZ SACHT TBS-Q.1 100/100 A</t>
  </si>
  <si>
    <t>59224306</t>
  </si>
  <si>
    <t>SKRUZ SACHT TBS-Q.1 100/50 A</t>
  </si>
  <si>
    <t>59224305</t>
  </si>
  <si>
    <t>SKRUZ SACHT TBS-Q.1 100/25 A</t>
  </si>
  <si>
    <t>59224348</t>
  </si>
  <si>
    <t>TESNENI ELASTOMER EMT DN 1000 A</t>
  </si>
  <si>
    <t>Osazení betonových dílců -dno</t>
  </si>
  <si>
    <t>59224337</t>
  </si>
  <si>
    <t>DNO SACHT KAN TBZ-Q.1 100/60 V40 A</t>
  </si>
  <si>
    <t>DIN UR2 šachtová vložka DN 250</t>
  </si>
  <si>
    <t>DIN UR2 šachtová vložka DN 150</t>
  </si>
  <si>
    <t>452387111</t>
  </si>
  <si>
    <t>Podkladní rám z betonu prostého tř. B 7,5 v do 100 mm</t>
  </si>
  <si>
    <t>59224320</t>
  </si>
  <si>
    <t>PRSTENEC VYROV TBW-Q.2 63/6 A</t>
  </si>
  <si>
    <t>59224321</t>
  </si>
  <si>
    <t>PRSTENEC VYROV TBW-Q.2 63/8 A</t>
  </si>
  <si>
    <t>59224323</t>
  </si>
  <si>
    <t>PRSTENEC VYROV TBW-Q.2 63/10 A</t>
  </si>
  <si>
    <t>979083116</t>
  </si>
  <si>
    <t>Vodorovné přemístění suti s naložením a složením na skládku do 5000 m</t>
  </si>
  <si>
    <t>Přesun hmot pro pozemní komunikace s krytem z kameniva</t>
  </si>
  <si>
    <t>998225111</t>
  </si>
  <si>
    <t>979083112</t>
  </si>
  <si>
    <t>Vodorovné přemístění suti s naložením a složením na skládku do 1000 m</t>
  </si>
  <si>
    <t>Změna soupisu prací č.2 - vyrovnání délek</t>
  </si>
  <si>
    <t>Objekt</t>
  </si>
  <si>
    <t>Cena celkem</t>
  </si>
  <si>
    <t>HSV</t>
  </si>
  <si>
    <t>zemní práce</t>
  </si>
  <si>
    <t>132101203</t>
  </si>
  <si>
    <t>Hloubení rýh š do 2000 mm v hornině tř. 1 a 2 objemu do 5000 m3</t>
  </si>
  <si>
    <t>132201203</t>
  </si>
  <si>
    <t>Hloubení rýh š do 2000 mm v hornině tř. 3 objemu do 5000 m3</t>
  </si>
  <si>
    <t>132301203</t>
  </si>
  <si>
    <t>Hloubení rýh š do 2000 mm v hornině tř. 4 objemu do 5000 m3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</si>
  <si>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</si>
  <si>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</si>
  <si>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</si>
  <si>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</si>
  <si>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STERKOPISEK 0-16 B A x1,9</t>
  </si>
  <si>
    <t>zásyp kamenivem z výkopu - 8,35m3</t>
  </si>
  <si>
    <t>58343959</t>
  </si>
  <si>
    <t>KAMEN DRC HRUB 32-63B x1,9</t>
  </si>
  <si>
    <t>3,25x1,9 (8,35m3 použito z kom.)</t>
  </si>
  <si>
    <t>Zásyp  rýh zeminou se zhutněním</t>
  </si>
  <si>
    <t>115001105</t>
  </si>
  <si>
    <t>Převedení vody potrubím DN do 600</t>
  </si>
  <si>
    <t>přípravné a přidružené práce</t>
  </si>
  <si>
    <t>113107225</t>
  </si>
  <si>
    <t>Odstranění podkladu pl nad 200 m2 z kameniva drceného tl 450 mm-zpevněná kom.</t>
  </si>
  <si>
    <t>113107163</t>
  </si>
  <si>
    <t>Odstranění podkladu pl přes 50 do 200 m2 z kameniva drceného tl 300 mm-štěrková kom.</t>
  </si>
  <si>
    <t>podkladní a vedl. konstrukce</t>
  </si>
  <si>
    <t>rigoly</t>
  </si>
  <si>
    <t>463211200</t>
  </si>
  <si>
    <t>Rovnanina objemu do 3 m3 z lomového kamene tříděného hmotnosti do 80 kg oživená</t>
  </si>
  <si>
    <t>461211111</t>
  </si>
  <si>
    <t>Patka z lomového kamene na maltu cementovou průřez do 0,40 m2</t>
  </si>
  <si>
    <t>podkl.vrstvy poz. komunikací</t>
  </si>
  <si>
    <t>564751115</t>
  </si>
  <si>
    <t>Podklad z kameniva hrubého drceného vel. 32-63 mm tl 200 mm</t>
  </si>
  <si>
    <t>564972111</t>
  </si>
  <si>
    <t>Podklad z mechanicky zpevněného kameniva MZK tl 250 mm</t>
  </si>
  <si>
    <t>kryty poz.komunikací - kámen</t>
  </si>
  <si>
    <t>573312311</t>
  </si>
  <si>
    <t>Prolití podkladu asfaltem v množství 4 kg/m2-zpevněná kom.</t>
  </si>
  <si>
    <t>573431115</t>
  </si>
  <si>
    <t>Nátěr živičný uzavírací nebo udržovací s posypem ze silniční emulze v množství 2,00 kg/m2</t>
  </si>
  <si>
    <t>Podklad z kameniva hrubého drceného vel. 32-63 mm tl 150 mm-štěrková kom.</t>
  </si>
  <si>
    <t>kryty poz.komunikací - beton</t>
  </si>
  <si>
    <t>584921121</t>
  </si>
  <si>
    <t>Zřízení plochy ze silničních dílců</t>
  </si>
  <si>
    <t>59381531</t>
  </si>
  <si>
    <t>PANEL CHOD IZD 37/10 200X100X10</t>
  </si>
  <si>
    <t>potrubí z trub plastických</t>
  </si>
  <si>
    <t>Potr. žebrované PP,DIN 16961, SN10 DN 250 ,5m</t>
  </si>
  <si>
    <t>KUS</t>
  </si>
  <si>
    <t>Potr. žebrované PP,DIN 16961, SN10 DN 250 ,2m</t>
  </si>
  <si>
    <t>Potr. žebrované PP,DIN 16961, SN10 DN 250 ,3m</t>
  </si>
  <si>
    <t>Těsnění UR2 DN 250</t>
  </si>
  <si>
    <t>drobné objekty a zařízení</t>
  </si>
  <si>
    <t>721290113</t>
  </si>
  <si>
    <t>Zkouška těsnosti potrubí kanalizace vodou do DN 300</t>
  </si>
  <si>
    <t>TEGRA 600-TESNENI K TEL.ADAPTERU A BET. PRSTENEC</t>
  </si>
  <si>
    <t>přesun hm.-dočas.jeřáb.dráhy</t>
  </si>
  <si>
    <t>Přes hmot tr plast a sklolam OV</t>
  </si>
  <si>
    <t>Přesun hmot pro pozemní komunikace s krytem živičným</t>
  </si>
  <si>
    <t>Přesun hmot pro kameniva</t>
  </si>
  <si>
    <t>998224111</t>
  </si>
  <si>
    <t>Přesun hmot s krytem betonovým monolitickým</t>
  </si>
  <si>
    <t>998321011</t>
  </si>
  <si>
    <t>Přesun hmot kamenité</t>
  </si>
  <si>
    <t>Ostatní práce</t>
  </si>
  <si>
    <t>Dopravní značení</t>
  </si>
  <si>
    <t>soubor</t>
  </si>
  <si>
    <t>Geodetické zaměření JTSK,Bpv</t>
  </si>
  <si>
    <t>hm</t>
  </si>
  <si>
    <t>Přejezdy</t>
  </si>
  <si>
    <t>ks</t>
  </si>
  <si>
    <t>Lávky pro pěší</t>
  </si>
  <si>
    <t>119001412</t>
  </si>
  <si>
    <t>Dočasné zajištění sdělovacích kabelů</t>
  </si>
  <si>
    <t>SMES TRAVNI KRAJINNA TECHNICKA B</t>
  </si>
  <si>
    <t>Kanalizace a ČOV Libhošť-2.etapa, kanalizační systém BJ a OBA</t>
  </si>
  <si>
    <t>SO 0126 - Kanalizační systém OBA</t>
  </si>
  <si>
    <t>Kanalizační systém BJ</t>
  </si>
  <si>
    <t>Dočasné zajištění potrubí kanalizace</t>
  </si>
  <si>
    <t>zásyp kamenivem z výkopu - 9,25m3</t>
  </si>
  <si>
    <t>21,41x1,9 (9,25m3 použito z kom.)</t>
  </si>
  <si>
    <t>Odstranění podkladu pl nad 200 m2 živičných tl 150 mm-asf.kom.</t>
  </si>
  <si>
    <t>Asfaltový beton ABVH (ACL 22) I tl 70 mm š do 3 m-asf.kom.</t>
  </si>
  <si>
    <t>28661892</t>
  </si>
  <si>
    <t>DNO TEGRA 600 UR 250 UHEL 60R A</t>
  </si>
  <si>
    <t>28661926</t>
  </si>
  <si>
    <t>ROURA TEGRA 600-SACHT.KORUG. 1M</t>
  </si>
  <si>
    <t>896211111</t>
  </si>
  <si>
    <t>Zřízení spadiště Š 131</t>
  </si>
  <si>
    <t>PRSTENEC VYROV TBW-Q.2 63/4 A</t>
  </si>
  <si>
    <t>PRSTENEC VYROV TBW-Q.2 63/12 A</t>
  </si>
  <si>
    <t>9,25x1,9</t>
  </si>
  <si>
    <t>Hutnící zkoušky v silničním tělese</t>
  </si>
  <si>
    <t>Rozebrání a následná oprava oplocení</t>
  </si>
  <si>
    <t>SO 0122 - Kanalizační systém BJ</t>
  </si>
  <si>
    <t>SO 0122 - Kanalizační systém BJ změna č.2 celkem (+)</t>
  </si>
  <si>
    <t>SO 0122 - Kanalizační systém BJ změna č.2 celkem (-)</t>
  </si>
  <si>
    <t>SO 0122 - Kanalizační systém BJ změna č.2 celkem</t>
  </si>
  <si>
    <t>SO 0126 - Kanalizační systém OBA změna č.2 celkem (+)</t>
  </si>
  <si>
    <t>SO 0126 - Kanalizační systém OBA změna č.2 celkem (-)</t>
  </si>
  <si>
    <t>SO 0126 - Kanalizační systém OBA změna č.2 celkem</t>
  </si>
  <si>
    <t>Název objektu</t>
  </si>
  <si>
    <t>Vícepráce ve změně</t>
  </si>
  <si>
    <t>Méněpráce ve změně</t>
  </si>
  <si>
    <t>Cena změny celkem</t>
  </si>
  <si>
    <t>Rozdíl cen celkem</t>
  </si>
  <si>
    <t>DZS</t>
  </si>
  <si>
    <t>Kč</t>
  </si>
  <si>
    <t>%</t>
  </si>
  <si>
    <t>celkem</t>
  </si>
  <si>
    <t>SO 0122</t>
  </si>
  <si>
    <t>SO 0126</t>
  </si>
  <si>
    <t>Kanalizační systém OBA</t>
  </si>
  <si>
    <t>změna 2</t>
  </si>
  <si>
    <t>Rekapitulace  změny ceny  stavby č. I</t>
  </si>
  <si>
    <t>SO 0126 Kanalizační systém OBA</t>
  </si>
  <si>
    <t>Změna soupisu prací č.1 neúnosné podloží, nevhodný materiál pro zpětný zásyp</t>
  </si>
  <si>
    <t>Díl:</t>
  </si>
  <si>
    <t>001 [HSV] - zemní práce</t>
  </si>
  <si>
    <t>099 [HSV] - přesun hm.-dočas.jeřáb.dráhy</t>
  </si>
  <si>
    <t>Nové položky</t>
  </si>
  <si>
    <t>Trativod z drenážních trubek plastových flexibilních D do 100 mm včetně lože otevřený výkop</t>
  </si>
  <si>
    <t>Zřízení vrstvy z geotextilie v rovině nebo ve sklonu do 1:5 š do 3 m</t>
  </si>
  <si>
    <t>Geotextilie pro ochranu, separaci a filtraci netkaná měrná hmotnost do 200 g/m2</t>
  </si>
  <si>
    <t>SO 0126 Kanalizační systém OBA změna č.1 celkem (+)</t>
  </si>
  <si>
    <t>SO 0126 Kanalizační systém OBA změna č.1 celkem (-)</t>
  </si>
  <si>
    <t>SO 0126 Kanalizační systém OBA změna č.1 celkem</t>
  </si>
  <si>
    <t>Objekt:</t>
  </si>
  <si>
    <t>Veřejná část kanalizačních přípojek (Stokový systém BJ a OBA)</t>
  </si>
  <si>
    <t>Změna soupisu prací č.3 - vyrovnání počtu a délek</t>
  </si>
  <si>
    <t>Sejmutí ornice s přemístěním na vzdálenost do 50 m</t>
  </si>
  <si>
    <t>Rozprostření ornice pl do 500 m2 v rovině nebo ve svahu do 1:5 tl vrstvy do 200 mm</t>
  </si>
  <si>
    <t>SMES TRAVNI KRAJINNA TECHNICKA B 92,84x0,02=1,86)</t>
  </si>
  <si>
    <t>132201202</t>
  </si>
  <si>
    <t>Hloubení rýh š do 2000 mm v hornině tř. 3 objemu do 1000 m3</t>
  </si>
  <si>
    <t>Dočasné zajištění kabelů a kabelových tratí ze 3 volně ložených kabelů</t>
  </si>
  <si>
    <t>STERKOPISEK 0-16 B A</t>
  </si>
  <si>
    <t>51,9m3 použito z komunikace</t>
  </si>
  <si>
    <t>58343960</t>
  </si>
  <si>
    <t>KAMEN HRUB.DRCENE 32-63 C</t>
  </si>
  <si>
    <t>Odstranění podkladu pl nad 200 m2 živičných tl 150 mm</t>
  </si>
  <si>
    <t>460030059</t>
  </si>
  <si>
    <t>Rozebrání dlažeb ručně z dlaždic zámkových do malty spáry nezalité</t>
  </si>
  <si>
    <t>460650176</t>
  </si>
  <si>
    <t>Očištění dlaždic betonových tvarovaných nebo zámkových z rozebraných dlažeb</t>
  </si>
  <si>
    <t>Podklad nebo podsyp ze štěrkopísku ŠP tl 150 mm</t>
  </si>
  <si>
    <t>Asfaltový beton ABVH (ACL 22) I tl 70 mm š do 3 m</t>
  </si>
  <si>
    <t>kryty poz.komunikací - dlažba</t>
  </si>
  <si>
    <t>596212210</t>
  </si>
  <si>
    <t>Kladení zámkové dlažby pozemních komunikací tl 80 mm skupiny A pl do 50 m2</t>
  </si>
  <si>
    <t>871353121</t>
  </si>
  <si>
    <t>Montáž potrubí z kanalizačních trub z PVC otevřený výkop sklon do 20 % DN 200</t>
  </si>
  <si>
    <t>Potr. PVC, SN 4 DN 200 ,1m</t>
  </si>
  <si>
    <t>871313121</t>
  </si>
  <si>
    <t>Montáž potrubí z kanalizačních trub z PVC otevřený výkop sklon do 20 % DN 150</t>
  </si>
  <si>
    <t>Potr. PVC, SN 4 DN 150 ,1m</t>
  </si>
  <si>
    <t>877375121</t>
  </si>
  <si>
    <t>Výřez a montáž tvarovek odbočných na potrubí z kanalizačních trub z PVC DN 250</t>
  </si>
  <si>
    <t>DIN UR2xKG odbočka DN 250/150/45°</t>
  </si>
  <si>
    <t>DIN URxUR2 odbočka DN 250/250/45°</t>
  </si>
  <si>
    <t>DIN UR2 redukce DN 250/200</t>
  </si>
  <si>
    <t>DIN UR2xKG přechod čepxhrdlo DN 200/200</t>
  </si>
  <si>
    <t>877313123</t>
  </si>
  <si>
    <t>Montáž tvarovek jednoosých na potrubí z trub z PVC těsněných kroužkem otevřený výkop DN 150</t>
  </si>
  <si>
    <t>KGB KOLENO 160/45°</t>
  </si>
  <si>
    <t>ZÁTKA KG DN 150 (VNITŘNÍ)</t>
  </si>
  <si>
    <t>DIN UR2 zátka DN 150</t>
  </si>
  <si>
    <t>877353123</t>
  </si>
  <si>
    <t>Montáž tvarovek jednoosých na potrubí z trub z PVC těsněných kroužkem otevřený výkop DN 200</t>
  </si>
  <si>
    <t>KGB KOLENO 200/45°</t>
  </si>
  <si>
    <t>ZÁTKA KG DN 200 (VNITŘNÍ)</t>
  </si>
  <si>
    <t>DIN UR2xKG přechod čepxhrdlo DN 150/150</t>
  </si>
  <si>
    <t>KGR REDUKCE 160/200</t>
  </si>
  <si>
    <t>877373123</t>
  </si>
  <si>
    <t>Montáž tvarovek jednoosých na potrubí z trub z PVC těsněných kroužkem otevřený výkop. DN 250</t>
  </si>
  <si>
    <t>DIN UR2 redukce DN 200/150</t>
  </si>
  <si>
    <t>230170014</t>
  </si>
  <si>
    <t>Tlakové zkoušky těsnosti potrubí - zkouška DN do 200</t>
  </si>
  <si>
    <t>894811266</t>
  </si>
  <si>
    <t>Revizní šachta z PVC systém RV typ pravý/přímý/levý, DN 400/200 tlak 40 t hl od 2160 do 2530 mm</t>
  </si>
  <si>
    <t>894811246</t>
  </si>
  <si>
    <t>Revizní šachta z PVC systém RV typ pravý/přímý/levý, DN 400/160 tlak 40 t hl od 2110 do 2480 mm</t>
  </si>
  <si>
    <t>doplňující konstrukce</t>
  </si>
  <si>
    <t>919735113</t>
  </si>
  <si>
    <t>Řezání stávajícího živičného krytu hl do 150 mm</t>
  </si>
  <si>
    <t>919723211</t>
  </si>
  <si>
    <t>Zalití dilatačních spár podélných za studena s těsněním š 9 mm</t>
  </si>
  <si>
    <t>Přesun hmot pro trubní vedení z trub z plastických hmot otevřený výkop</t>
  </si>
  <si>
    <t>Přesun hmot pro kamenivo</t>
  </si>
  <si>
    <t>Přesun hmot pro pozemní komunikace a letiště s krytem živičným</t>
  </si>
  <si>
    <t>ostatní práce</t>
  </si>
  <si>
    <t>Hutnící zkouška v MK</t>
  </si>
  <si>
    <t xml:space="preserve"> Veřejné části kanalizačních přípojek změna č.3 celkem (+)</t>
  </si>
  <si>
    <t xml:space="preserve"> Veřejné části kanalizačních přípojek změna č.3 celkem (-)</t>
  </si>
  <si>
    <t xml:space="preserve"> Veřejné části kanalizačních přípojek změna č.3</t>
  </si>
  <si>
    <t>Rekapitulace  změny ceny  stavby ZL-4</t>
  </si>
  <si>
    <t>změna 4</t>
  </si>
  <si>
    <t>Změna soupisu prací č.4 - změna nivelety stoka BJ-3</t>
  </si>
  <si>
    <t>Poznámka         (komentář - výpočet)</t>
  </si>
  <si>
    <t>Zemní práce</t>
  </si>
  <si>
    <t>4</t>
  </si>
  <si>
    <t>Svislé přemístění výkopu z horninytř.1-4</t>
  </si>
  <si>
    <t>Zřízení a odstranění pažení a rozepření stěn rýh hl. do 2m</t>
  </si>
  <si>
    <t>Odstranění příložného pažení a rozepření stěn rýh hl. do 2m</t>
  </si>
  <si>
    <t>SO 0122 - Kanalizační systém BJ změna č.4 změna nivelety stoka BJ-3 celkem (+)</t>
  </si>
  <si>
    <t>SO 0122 - Kanalizační systém BJ změna č.4 změna nivelety stoka BJ-3 celkem (-)</t>
  </si>
  <si>
    <t>SO 0122 - Kanalizační systém BJ změna č.4 změna nivelety stoka BJ-3 celkem</t>
  </si>
  <si>
    <t>Změna soupisu prací č.4 - změna nivelety stoka BJ-3-1</t>
  </si>
  <si>
    <t>SO 0122 - Kanalizační systém BJ změna č.4 změna nivelety stoka BJ-3-1 celkem (+)</t>
  </si>
  <si>
    <t>SO 0122 - Kanalizační systém BJ změna č.4 změna nivelety stoka BJ-3-1 celkem (-)</t>
  </si>
  <si>
    <t>SO 0122 - Kanalizační systém BJ změna č.4 změna nivelety stoka BJ-3-1 celkem</t>
  </si>
  <si>
    <t>ZSSČ - Zařízení staveniště a související činnosti zhotovitele</t>
  </si>
  <si>
    <t>Rekapitulace  změny ceny  stavby ZL-2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</si>
</sst>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[$-405]d\.\ mmmm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0;;&quot;&quot;"/>
    <numFmt numFmtId="173" formatCode="#,##0.00&quot; Kč&quot;;[Red]\-#,##0.00&quot; Kč&quot;"/>
    <numFmt numFmtId="174" formatCode="#,##0.00&quot; Kč&quot;;\-#,##0.00&quot; Kč&quot;"/>
    <numFmt numFmtId="175" formatCode="#,##0.00&quot; Kč&quot;;\-#,##0.00&quot; Kč&quot;;&quot;&quot;"/>
    <numFmt numFmtId="176" formatCode="#,##0.00;\-#,##0.00;&quot;&quot;"/>
    <numFmt numFmtId="177" formatCode="#,##0.000;\-#,##0.000;&quot;&quot;"/>
    <numFmt numFmtId="178" formatCode="0&quot; %&quot;"/>
    <numFmt numFmtId="179" formatCode="_-* #,##0.00\,_K_č_-;\-* #,##0.00\,_K_č_-;_-* \-??\ _K_č_-;_-@_-"/>
    <numFmt numFmtId="180" formatCode="#,##0.00\ &quot;Kč&quot;"/>
  </numFmts>
  <fonts count="3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63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i/>
      <sz val="12"/>
      <name val="Arial CE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horizontal="center"/>
      <protection/>
    </xf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3" fillId="0" borderId="0">
      <alignment/>
      <protection/>
    </xf>
    <xf numFmtId="0" fontId="3" fillId="19" borderId="0">
      <alignment/>
      <protection/>
    </xf>
    <xf numFmtId="0" fontId="3" fillId="20" borderId="0">
      <alignment/>
      <protection/>
    </xf>
    <xf numFmtId="0" fontId="3" fillId="10" borderId="0">
      <alignment/>
      <protection/>
    </xf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</cellStyleXfs>
  <cellXfs count="265">
    <xf numFmtId="0" fontId="0" fillId="0" borderId="0" xfId="0" applyAlignment="1">
      <alignment/>
    </xf>
    <xf numFmtId="4" fontId="0" fillId="0" borderId="10" xfId="60" applyNumberFormat="1" applyFont="1" applyFill="1" applyBorder="1" applyAlignment="1">
      <alignment vertical="top"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3" fillId="0" borderId="12" xfId="68" applyFont="1" applyFill="1" applyBorder="1" applyAlignment="1">
      <alignment vertical="top"/>
      <protection/>
    </xf>
    <xf numFmtId="0" fontId="0" fillId="0" borderId="0" xfId="0" applyFont="1" applyFill="1" applyAlignment="1">
      <alignment/>
    </xf>
    <xf numFmtId="0" fontId="3" fillId="0" borderId="13" xfId="68" applyFont="1" applyFill="1" applyBorder="1" applyAlignment="1">
      <alignment vertical="top" wrapText="1"/>
      <protection/>
    </xf>
    <xf numFmtId="0" fontId="3" fillId="0" borderId="13" xfId="68" applyFont="1" applyFill="1" applyBorder="1" applyAlignment="1">
      <alignment vertical="top"/>
      <protection/>
    </xf>
    <xf numFmtId="4" fontId="3" fillId="0" borderId="13" xfId="68" applyNumberFormat="1" applyFont="1" applyFill="1" applyBorder="1" applyAlignment="1">
      <alignment vertical="top"/>
      <protection/>
    </xf>
    <xf numFmtId="4" fontId="0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3" fillId="0" borderId="14" xfId="68" applyFont="1" applyFill="1" applyBorder="1" applyAlignment="1">
      <alignment vertical="top"/>
      <protection/>
    </xf>
    <xf numFmtId="0" fontId="3" fillId="0" borderId="15" xfId="68" applyFont="1" applyFill="1" applyBorder="1" applyAlignment="1">
      <alignment vertical="top"/>
      <protection/>
    </xf>
    <xf numFmtId="0" fontId="3" fillId="0" borderId="16" xfId="68" applyFont="1" applyFill="1" applyBorder="1" applyAlignment="1">
      <alignment vertical="top"/>
      <protection/>
    </xf>
    <xf numFmtId="8" fontId="0" fillId="0" borderId="0" xfId="0" applyNumberFormat="1" applyFont="1" applyFill="1" applyBorder="1" applyAlignment="1">
      <alignment wrapText="1"/>
    </xf>
    <xf numFmtId="164" fontId="0" fillId="0" borderId="10" xfId="60" applyNumberFormat="1" applyFont="1" applyFill="1" applyBorder="1" applyAlignment="1">
      <alignment vertical="top"/>
      <protection/>
    </xf>
    <xf numFmtId="164" fontId="0" fillId="0" borderId="10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1" fillId="0" borderId="0" xfId="36" applyFont="1" applyFill="1">
      <alignment/>
      <protection/>
    </xf>
    <xf numFmtId="0" fontId="2" fillId="0" borderId="0" xfId="37" applyFont="1" applyFill="1" applyAlignment="1">
      <alignment horizontal="left"/>
      <protection/>
    </xf>
    <xf numFmtId="0" fontId="2" fillId="0" borderId="0" xfId="37" applyFont="1" applyFill="1" applyAlignment="1">
      <alignment wrapText="1"/>
      <protection/>
    </xf>
    <xf numFmtId="0" fontId="2" fillId="0" borderId="0" xfId="37" applyFont="1" applyFill="1" applyAlignment="1">
      <alignment/>
      <protection/>
    </xf>
    <xf numFmtId="0" fontId="0" fillId="0" borderId="0" xfId="0" applyFont="1" applyFill="1" applyAlignment="1">
      <alignment vertical="center" wrapText="1"/>
    </xf>
    <xf numFmtId="1" fontId="3" fillId="0" borderId="12" xfId="64" applyNumberFormat="1" applyFont="1" applyFill="1" applyBorder="1">
      <alignment horizontal="center"/>
      <protection/>
    </xf>
    <xf numFmtId="1" fontId="3" fillId="0" borderId="17" xfId="64" applyNumberFormat="1" applyFont="1" applyFill="1" applyBorder="1">
      <alignment horizontal="center"/>
      <protection/>
    </xf>
    <xf numFmtId="1" fontId="3" fillId="0" borderId="17" xfId="64" applyNumberFormat="1" applyFont="1" applyFill="1" applyBorder="1" applyAlignment="1">
      <alignment horizontal="center" wrapText="1"/>
      <protection/>
    </xf>
    <xf numFmtId="1" fontId="3" fillId="0" borderId="17" xfId="64" applyNumberFormat="1" applyFont="1" applyFill="1" applyBorder="1" applyAlignment="1">
      <alignment horizontal="center" vertical="top"/>
      <protection/>
    </xf>
    <xf numFmtId="1" fontId="3" fillId="0" borderId="16" xfId="64" applyNumberFormat="1" applyFont="1" applyFill="1" applyBorder="1">
      <alignment horizontal="center"/>
      <protection/>
    </xf>
    <xf numFmtId="0" fontId="2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1" fontId="0" fillId="0" borderId="10" xfId="64" applyNumberFormat="1" applyFont="1" applyFill="1" applyBorder="1" applyAlignment="1">
      <alignment horizontal="left" vertical="top"/>
      <protection/>
    </xf>
    <xf numFmtId="164" fontId="0" fillId="0" borderId="10" xfId="64" applyNumberFormat="1" applyFont="1" applyFill="1" applyBorder="1" applyAlignment="1">
      <alignment vertical="top"/>
      <protection/>
    </xf>
    <xf numFmtId="4" fontId="0" fillId="0" borderId="18" xfId="64" applyNumberFormat="1" applyFont="1" applyFill="1" applyBorder="1" applyAlignment="1">
      <alignment vertical="top"/>
      <protection/>
    </xf>
    <xf numFmtId="4" fontId="0" fillId="0" borderId="19" xfId="64" applyNumberFormat="1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10" xfId="67" applyFont="1" applyFill="1" applyBorder="1" applyAlignment="1">
      <alignment vertical="top"/>
      <protection/>
    </xf>
    <xf numFmtId="164" fontId="0" fillId="0" borderId="10" xfId="67" applyNumberFormat="1" applyFont="1" applyFill="1" applyBorder="1" applyAlignment="1">
      <alignment vertical="top"/>
      <protection/>
    </xf>
    <xf numFmtId="0" fontId="24" fillId="0" borderId="2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164" fontId="0" fillId="0" borderId="10" xfId="67" applyNumberFormat="1" applyFont="1" applyFill="1" applyBorder="1" applyAlignment="1">
      <alignment horizontal="right" vertical="top"/>
      <protection/>
    </xf>
    <xf numFmtId="1" fontId="3" fillId="0" borderId="0" xfId="0" applyNumberFormat="1" applyFont="1" applyFill="1" applyAlignment="1">
      <alignment/>
    </xf>
    <xf numFmtId="0" fontId="0" fillId="0" borderId="10" xfId="64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 wrapText="1"/>
    </xf>
    <xf numFmtId="0" fontId="25" fillId="0" borderId="21" xfId="0" applyFont="1" applyFill="1" applyBorder="1" applyAlignment="1">
      <alignment vertical="top"/>
    </xf>
    <xf numFmtId="0" fontId="25" fillId="0" borderId="18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top"/>
    </xf>
    <xf numFmtId="0" fontId="25" fillId="0" borderId="2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24" fillId="0" borderId="21" xfId="0" applyFont="1" applyFill="1" applyBorder="1" applyAlignment="1">
      <alignment vertical="top"/>
    </xf>
    <xf numFmtId="0" fontId="26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50">
      <alignment/>
      <protection/>
    </xf>
    <xf numFmtId="49" fontId="30" fillId="0" borderId="0" xfId="53" applyNumberFormat="1" applyFont="1" applyFill="1" applyProtection="1">
      <alignment/>
      <protection locked="0"/>
    </xf>
    <xf numFmtId="0" fontId="3" fillId="0" borderId="0" xfId="50" applyFont="1">
      <alignment/>
      <protection/>
    </xf>
    <xf numFmtId="0" fontId="0" fillId="0" borderId="0" xfId="50" applyFont="1">
      <alignment/>
      <protection/>
    </xf>
    <xf numFmtId="180" fontId="31" fillId="0" borderId="24" xfId="52" applyNumberFormat="1" applyFont="1" applyFill="1" applyBorder="1" applyAlignment="1">
      <alignment horizontal="center" vertical="top"/>
      <protection/>
    </xf>
    <xf numFmtId="180" fontId="31" fillId="0" borderId="24" xfId="52" applyNumberFormat="1" applyFont="1" applyFill="1" applyBorder="1" applyAlignment="1">
      <alignment horizontal="center" vertical="top" wrapText="1"/>
      <protection/>
    </xf>
    <xf numFmtId="180" fontId="34" fillId="0" borderId="0" xfId="52" applyNumberFormat="1" applyFont="1" applyFill="1" applyBorder="1" applyAlignment="1">
      <alignment horizontal="center" vertical="top" wrapText="1"/>
      <protection/>
    </xf>
    <xf numFmtId="180" fontId="31" fillId="0" borderId="10" xfId="52" applyNumberFormat="1" applyFont="1" applyFill="1" applyBorder="1" applyAlignment="1">
      <alignment horizontal="center" vertical="top"/>
      <protection/>
    </xf>
    <xf numFmtId="4" fontId="31" fillId="0" borderId="11" xfId="52" applyNumberFormat="1" applyFont="1" applyFill="1" applyBorder="1" applyAlignment="1">
      <alignment horizontal="center" vertical="top"/>
      <protection/>
    </xf>
    <xf numFmtId="3" fontId="31" fillId="0" borderId="17" xfId="52" applyNumberFormat="1" applyFont="1" applyFill="1" applyBorder="1" applyAlignment="1">
      <alignment horizontal="center" vertical="top"/>
      <protection/>
    </xf>
    <xf numFmtId="3" fontId="31" fillId="0" borderId="16" xfId="52" applyNumberFormat="1" applyFont="1" applyFill="1" applyBorder="1" applyAlignment="1">
      <alignment horizontal="center" vertical="top"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 applyBorder="1" applyAlignment="1">
      <alignment/>
      <protection/>
    </xf>
    <xf numFmtId="4" fontId="1" fillId="0" borderId="0" xfId="50" applyNumberFormat="1" applyFont="1">
      <alignment/>
      <protection/>
    </xf>
    <xf numFmtId="0" fontId="1" fillId="0" borderId="0" xfId="50" applyFont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4" fontId="2" fillId="0" borderId="0" xfId="50" applyNumberFormat="1" applyFont="1">
      <alignment/>
      <protection/>
    </xf>
    <xf numFmtId="0" fontId="35" fillId="0" borderId="0" xfId="50" applyFont="1">
      <alignment/>
      <protection/>
    </xf>
    <xf numFmtId="4" fontId="35" fillId="0" borderId="0" xfId="50" applyNumberFormat="1" applyFont="1">
      <alignment/>
      <protection/>
    </xf>
    <xf numFmtId="4" fontId="0" fillId="0" borderId="0" xfId="50" applyNumberForma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center"/>
    </xf>
    <xf numFmtId="0" fontId="1" fillId="0" borderId="0" xfId="36" applyFont="1">
      <alignment/>
      <protection/>
    </xf>
    <xf numFmtId="0" fontId="2" fillId="0" borderId="0" xfId="37" applyFont="1" applyAlignment="1">
      <alignment horizontal="left"/>
      <protection/>
    </xf>
    <xf numFmtId="0" fontId="2" fillId="0" borderId="0" xfId="37" applyFont="1" applyAlignment="1">
      <alignment wrapText="1"/>
      <protection/>
    </xf>
    <xf numFmtId="0" fontId="2" fillId="0" borderId="0" xfId="37" applyFont="1" applyAlignment="1">
      <alignment/>
      <protection/>
    </xf>
    <xf numFmtId="0" fontId="0" fillId="0" borderId="0" xfId="0" applyFont="1" applyAlignment="1">
      <alignment vertical="center" wrapText="1"/>
    </xf>
    <xf numFmtId="1" fontId="3" fillId="0" borderId="12" xfId="65" applyNumberFormat="1" applyFont="1" applyBorder="1">
      <alignment horizontal="center"/>
      <protection/>
    </xf>
    <xf numFmtId="1" fontId="3" fillId="0" borderId="17" xfId="65" applyNumberFormat="1" applyFont="1" applyBorder="1">
      <alignment horizontal="center"/>
      <protection/>
    </xf>
    <xf numFmtId="1" fontId="3" fillId="0" borderId="17" xfId="65" applyNumberFormat="1" applyFont="1" applyBorder="1" applyAlignment="1">
      <alignment horizontal="center" wrapText="1"/>
      <protection/>
    </xf>
    <xf numFmtId="1" fontId="3" fillId="0" borderId="17" xfId="65" applyNumberFormat="1" applyFont="1" applyBorder="1" applyAlignment="1">
      <alignment horizontal="center" vertical="top"/>
      <protection/>
    </xf>
    <xf numFmtId="1" fontId="3" fillId="0" borderId="16" xfId="65" applyNumberFormat="1" applyFont="1" applyBorder="1">
      <alignment horizontal="center"/>
      <protection/>
    </xf>
    <xf numFmtId="1" fontId="0" fillId="0" borderId="0" xfId="0" applyNumberFormat="1" applyFont="1" applyAlignment="1">
      <alignment/>
    </xf>
    <xf numFmtId="0" fontId="3" fillId="0" borderId="21" xfId="67" applyFont="1" applyBorder="1" applyAlignment="1">
      <alignment vertical="top"/>
      <protection/>
    </xf>
    <xf numFmtId="0" fontId="3" fillId="0" borderId="18" xfId="67" applyFont="1" applyBorder="1" applyAlignment="1">
      <alignment vertical="top"/>
      <protection/>
    </xf>
    <xf numFmtId="0" fontId="3" fillId="0" borderId="0" xfId="51" applyFont="1" applyAlignment="1">
      <alignment vertical="top"/>
      <protection/>
    </xf>
    <xf numFmtId="0" fontId="3" fillId="0" borderId="10" xfId="67" applyFont="1" applyBorder="1" applyAlignment="1">
      <alignment vertical="top"/>
      <protection/>
    </xf>
    <xf numFmtId="164" fontId="3" fillId="0" borderId="10" xfId="67" applyNumberFormat="1" applyFont="1" applyBorder="1" applyAlignment="1">
      <alignment horizontal="right" vertical="top"/>
      <protection/>
    </xf>
    <xf numFmtId="164" fontId="0" fillId="0" borderId="10" xfId="61" applyNumberFormat="1" applyFont="1" applyFill="1" applyBorder="1" applyAlignment="1">
      <alignment vertical="top"/>
      <protection/>
    </xf>
    <xf numFmtId="4" fontId="0" fillId="0" borderId="10" xfId="61" applyNumberFormat="1" applyFont="1" applyFill="1" applyBorder="1" applyAlignment="1">
      <alignment vertical="top"/>
      <protection/>
    </xf>
    <xf numFmtId="0" fontId="0" fillId="0" borderId="20" xfId="65" applyNumberFormat="1" applyFont="1" applyBorder="1" applyAlignment="1">
      <alignment horizontal="right" vertical="top"/>
      <protection/>
    </xf>
    <xf numFmtId="0" fontId="0" fillId="0" borderId="10" xfId="65" applyNumberFormat="1" applyFont="1" applyBorder="1" applyAlignment="1">
      <alignment horizontal="left" vertical="top"/>
      <protection/>
    </xf>
    <xf numFmtId="2" fontId="0" fillId="0" borderId="10" xfId="65" applyNumberFormat="1" applyFont="1" applyBorder="1" applyAlignment="1">
      <alignment horizontal="left" vertical="top" wrapText="1"/>
      <protection/>
    </xf>
    <xf numFmtId="1" fontId="0" fillId="0" borderId="10" xfId="65" applyNumberFormat="1" applyFont="1" applyBorder="1" applyAlignment="1">
      <alignment horizontal="left" vertical="top"/>
      <protection/>
    </xf>
    <xf numFmtId="164" fontId="0" fillId="0" borderId="10" xfId="65" applyNumberFormat="1" applyFont="1" applyBorder="1" applyAlignment="1">
      <alignment vertical="top"/>
      <protection/>
    </xf>
    <xf numFmtId="4" fontId="0" fillId="0" borderId="18" xfId="65" applyNumberFormat="1" applyFont="1" applyBorder="1" applyAlignment="1">
      <alignment vertical="top"/>
      <protection/>
    </xf>
    <xf numFmtId="4" fontId="0" fillId="0" borderId="19" xfId="65" applyNumberFormat="1" applyFont="1" applyBorder="1" applyAlignment="1">
      <alignment vertical="top" wrapText="1"/>
      <protection/>
    </xf>
    <xf numFmtId="165" fontId="0" fillId="0" borderId="0" xfId="0" applyNumberFormat="1" applyFont="1" applyAlignment="1">
      <alignment/>
    </xf>
    <xf numFmtId="0" fontId="3" fillId="0" borderId="22" xfId="67" applyNumberFormat="1" applyFont="1" applyBorder="1" applyAlignment="1">
      <alignment vertical="top"/>
      <protection/>
    </xf>
    <xf numFmtId="0" fontId="0" fillId="0" borderId="10" xfId="67" applyFont="1" applyBorder="1" applyAlignment="1">
      <alignment vertical="top"/>
      <protection/>
    </xf>
    <xf numFmtId="164" fontId="3" fillId="0" borderId="10" xfId="67" applyNumberFormat="1" applyFont="1" applyBorder="1" applyAlignment="1">
      <alignment vertical="top"/>
      <protection/>
    </xf>
    <xf numFmtId="0" fontId="0" fillId="0" borderId="20" xfId="0" applyNumberFormat="1" applyFont="1" applyFill="1" applyBorder="1" applyAlignment="1" applyProtection="1">
      <alignment horizontal="right" vertical="top" wrapText="1"/>
      <protection/>
    </xf>
    <xf numFmtId="0" fontId="3" fillId="0" borderId="0" xfId="68" applyFont="1" applyFill="1" applyBorder="1" applyAlignment="1">
      <alignment vertical="top"/>
      <protection/>
    </xf>
    <xf numFmtId="0" fontId="3" fillId="0" borderId="0" xfId="68" applyFont="1" applyFill="1" applyBorder="1" applyAlignment="1">
      <alignment vertical="top" wrapText="1"/>
      <protection/>
    </xf>
    <xf numFmtId="4" fontId="3" fillId="0" borderId="0" xfId="68" applyNumberFormat="1" applyFont="1" applyFill="1" applyBorder="1" applyAlignment="1">
      <alignment vertical="top"/>
      <protection/>
    </xf>
    <xf numFmtId="0" fontId="0" fillId="0" borderId="0" xfId="0" applyFont="1" applyAlignment="1">
      <alignment wrapText="1"/>
    </xf>
    <xf numFmtId="0" fontId="3" fillId="0" borderId="21" xfId="67" applyFont="1" applyBorder="1" applyAlignment="1">
      <alignment horizontal="right" vertical="top"/>
      <protection/>
    </xf>
    <xf numFmtId="164" fontId="3" fillId="0" borderId="10" xfId="61" applyNumberFormat="1" applyFont="1" applyFill="1" applyBorder="1" applyAlignment="1">
      <alignment vertical="top"/>
      <protection/>
    </xf>
    <xf numFmtId="164" fontId="3" fillId="0" borderId="10" xfId="0" applyNumberFormat="1" applyFont="1" applyFill="1" applyBorder="1" applyAlignment="1">
      <alignment horizontal="right" vertical="top"/>
    </xf>
    <xf numFmtId="4" fontId="3" fillId="0" borderId="10" xfId="61" applyNumberFormat="1" applyFont="1" applyFill="1" applyBorder="1" applyAlignment="1">
      <alignment vertical="top"/>
      <protection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21" xfId="67" applyFont="1" applyBorder="1" applyAlignment="1">
      <alignment horizontal="right" vertical="top"/>
      <protection/>
    </xf>
    <xf numFmtId="0" fontId="0" fillId="0" borderId="18" xfId="67" applyFont="1" applyBorder="1" applyAlignment="1">
      <alignment vertical="top"/>
      <protection/>
    </xf>
    <xf numFmtId="0" fontId="0" fillId="0" borderId="0" xfId="51" applyFont="1" applyAlignment="1">
      <alignment vertical="top"/>
      <protection/>
    </xf>
    <xf numFmtId="164" fontId="0" fillId="0" borderId="10" xfId="67" applyNumberFormat="1" applyFont="1" applyBorder="1" applyAlignment="1">
      <alignment horizontal="right" vertical="top"/>
      <protection/>
    </xf>
    <xf numFmtId="1" fontId="3" fillId="0" borderId="20" xfId="65" applyNumberFormat="1" applyFont="1" applyBorder="1" applyAlignment="1">
      <alignment horizontal="right" vertical="top"/>
      <protection/>
    </xf>
    <xf numFmtId="0" fontId="3" fillId="0" borderId="10" xfId="65" applyNumberFormat="1" applyFont="1" applyBorder="1" applyAlignment="1">
      <alignment horizontal="left" vertical="top"/>
      <protection/>
    </xf>
    <xf numFmtId="2" fontId="3" fillId="0" borderId="10" xfId="65" applyNumberFormat="1" applyFont="1" applyBorder="1" applyAlignment="1">
      <alignment horizontal="left" vertical="top" wrapText="1"/>
      <protection/>
    </xf>
    <xf numFmtId="1" fontId="3" fillId="0" borderId="10" xfId="65" applyNumberFormat="1" applyFont="1" applyBorder="1" applyAlignment="1">
      <alignment horizontal="left" vertical="top"/>
      <protection/>
    </xf>
    <xf numFmtId="164" fontId="3" fillId="0" borderId="10" xfId="65" applyNumberFormat="1" applyFont="1" applyBorder="1" applyAlignment="1">
      <alignment vertical="top"/>
      <protection/>
    </xf>
    <xf numFmtId="4" fontId="3" fillId="0" borderId="18" xfId="65" applyNumberFormat="1" applyFont="1" applyBorder="1" applyAlignment="1">
      <alignment vertical="top"/>
      <protection/>
    </xf>
    <xf numFmtId="4" fontId="3" fillId="0" borderId="19" xfId="65" applyNumberFormat="1" applyFont="1" applyBorder="1" applyAlignment="1">
      <alignment vertical="top" wrapText="1"/>
      <protection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" fontId="0" fillId="0" borderId="20" xfId="65" applyNumberFormat="1" applyFont="1" applyBorder="1" applyAlignment="1">
      <alignment horizontal="right" vertical="top"/>
      <protection/>
    </xf>
    <xf numFmtId="0" fontId="3" fillId="0" borderId="20" xfId="65" applyNumberFormat="1" applyFont="1" applyBorder="1" applyAlignment="1">
      <alignment horizontal="right" vertical="top"/>
      <protection/>
    </xf>
    <xf numFmtId="0" fontId="0" fillId="0" borderId="22" xfId="67" applyNumberFormat="1" applyFont="1" applyBorder="1" applyAlignment="1">
      <alignment vertical="top"/>
      <protection/>
    </xf>
    <xf numFmtId="164" fontId="0" fillId="0" borderId="10" xfId="67" applyNumberFormat="1" applyFont="1" applyBorder="1" applyAlignment="1">
      <alignment vertical="top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4" fontId="0" fillId="0" borderId="0" xfId="50" applyNumberFormat="1" applyFont="1">
      <alignment/>
      <protection/>
    </xf>
    <xf numFmtId="4" fontId="0" fillId="0" borderId="0" xfId="50" applyNumberFormat="1" applyFont="1" applyAlignment="1">
      <alignment vertical="top"/>
      <protection/>
    </xf>
    <xf numFmtId="0" fontId="0" fillId="0" borderId="0" xfId="50" applyFont="1" applyAlignment="1">
      <alignment vertical="center"/>
      <protection/>
    </xf>
    <xf numFmtId="0" fontId="0" fillId="0" borderId="0" xfId="50" applyFont="1" applyAlignment="1">
      <alignment vertical="center" wrapText="1"/>
      <protection/>
    </xf>
    <xf numFmtId="1" fontId="3" fillId="0" borderId="25" xfId="66" applyNumberFormat="1" applyFont="1" applyBorder="1">
      <alignment horizontal="center"/>
      <protection/>
    </xf>
    <xf numFmtId="1" fontId="3" fillId="0" borderId="26" xfId="66" applyNumberFormat="1" applyFont="1" applyBorder="1">
      <alignment horizontal="center"/>
      <protection/>
    </xf>
    <xf numFmtId="1" fontId="3" fillId="0" borderId="26" xfId="66" applyNumberFormat="1" applyFont="1" applyBorder="1" applyAlignment="1">
      <alignment horizontal="center" wrapText="1"/>
      <protection/>
    </xf>
    <xf numFmtId="1" fontId="3" fillId="0" borderId="26" xfId="66" applyNumberFormat="1" applyFont="1" applyBorder="1" applyAlignment="1">
      <alignment horizontal="center" vertical="top"/>
      <protection/>
    </xf>
    <xf numFmtId="1" fontId="3" fillId="0" borderId="27" xfId="66" applyNumberFormat="1" applyFont="1" applyBorder="1">
      <alignment horizontal="center"/>
      <protection/>
    </xf>
    <xf numFmtId="1" fontId="0" fillId="0" borderId="0" xfId="50" applyNumberFormat="1" applyFont="1">
      <alignment/>
      <protection/>
    </xf>
    <xf numFmtId="0" fontId="0" fillId="0" borderId="28" xfId="67" applyFont="1" applyBorder="1" applyAlignment="1">
      <alignment horizontal="right" vertical="top"/>
      <protection/>
    </xf>
    <xf numFmtId="0" fontId="3" fillId="0" borderId="29" xfId="67" applyFont="1" applyBorder="1" applyAlignment="1">
      <alignment vertical="top"/>
      <protection/>
    </xf>
    <xf numFmtId="0" fontId="3" fillId="0" borderId="30" xfId="67" applyFont="1" applyBorder="1" applyAlignment="1">
      <alignment vertical="top"/>
      <protection/>
    </xf>
    <xf numFmtId="164" fontId="3" fillId="0" borderId="30" xfId="67" applyNumberFormat="1" applyFont="1" applyBorder="1" applyAlignment="1">
      <alignment horizontal="right" vertical="top"/>
      <protection/>
    </xf>
    <xf numFmtId="164" fontId="0" fillId="0" borderId="30" xfId="62" applyNumberFormat="1" applyFont="1" applyFill="1" applyBorder="1" applyAlignment="1">
      <alignment vertical="top"/>
      <protection/>
    </xf>
    <xf numFmtId="164" fontId="0" fillId="0" borderId="30" xfId="50" applyNumberFormat="1" applyFont="1" applyFill="1" applyBorder="1" applyAlignment="1">
      <alignment horizontal="right" vertical="top"/>
      <protection/>
    </xf>
    <xf numFmtId="4" fontId="0" fillId="0" borderId="30" xfId="62" applyNumberFormat="1" applyFont="1" applyFill="1" applyBorder="1" applyAlignment="1">
      <alignment vertical="top"/>
      <protection/>
    </xf>
    <xf numFmtId="4" fontId="0" fillId="0" borderId="30" xfId="50" applyNumberFormat="1" applyFont="1" applyFill="1" applyBorder="1" applyAlignment="1">
      <alignment horizontal="right" vertical="top"/>
      <protection/>
    </xf>
    <xf numFmtId="0" fontId="0" fillId="0" borderId="31" xfId="50" applyFont="1" applyFill="1" applyBorder="1" applyAlignment="1">
      <alignment vertical="center"/>
      <protection/>
    </xf>
    <xf numFmtId="0" fontId="0" fillId="0" borderId="0" xfId="50" applyFont="1" applyFill="1" applyBorder="1">
      <alignment/>
      <protection/>
    </xf>
    <xf numFmtId="0" fontId="0" fillId="0" borderId="32" xfId="66" applyNumberFormat="1" applyFont="1" applyBorder="1" applyAlignment="1">
      <alignment horizontal="right" vertical="top"/>
      <protection/>
    </xf>
    <xf numFmtId="0" fontId="0" fillId="0" borderId="30" xfId="66" applyNumberFormat="1" applyFont="1" applyBorder="1" applyAlignment="1">
      <alignment horizontal="left" vertical="top"/>
      <protection/>
    </xf>
    <xf numFmtId="2" fontId="0" fillId="0" borderId="30" xfId="66" applyNumberFormat="1" applyFont="1" applyBorder="1" applyAlignment="1">
      <alignment horizontal="left" vertical="top" wrapText="1"/>
      <protection/>
    </xf>
    <xf numFmtId="1" fontId="0" fillId="0" borderId="30" xfId="66" applyNumberFormat="1" applyFont="1" applyBorder="1" applyAlignment="1">
      <alignment horizontal="left" vertical="top"/>
      <protection/>
    </xf>
    <xf numFmtId="164" fontId="0" fillId="0" borderId="30" xfId="66" applyNumberFormat="1" applyFont="1" applyBorder="1" applyAlignment="1">
      <alignment vertical="top"/>
      <protection/>
    </xf>
    <xf numFmtId="4" fontId="0" fillId="0" borderId="29" xfId="66" applyNumberFormat="1" applyFont="1" applyBorder="1" applyAlignment="1">
      <alignment vertical="top"/>
      <protection/>
    </xf>
    <xf numFmtId="10" fontId="0" fillId="0" borderId="29" xfId="66" applyNumberFormat="1" applyFont="1" applyBorder="1" applyAlignment="1">
      <alignment vertical="top"/>
      <protection/>
    </xf>
    <xf numFmtId="4" fontId="0" fillId="0" borderId="33" xfId="66" applyNumberFormat="1" applyFont="1" applyBorder="1" applyAlignment="1">
      <alignment vertical="top" wrapText="1"/>
      <protection/>
    </xf>
    <xf numFmtId="165" fontId="0" fillId="0" borderId="0" xfId="50" applyNumberFormat="1" applyFont="1">
      <alignment/>
      <protection/>
    </xf>
    <xf numFmtId="0" fontId="0" fillId="0" borderId="32" xfId="66" applyNumberFormat="1" applyFont="1" applyBorder="1" applyAlignment="1">
      <alignment horizontal="right" vertical="top"/>
      <protection/>
    </xf>
    <xf numFmtId="0" fontId="0" fillId="0" borderId="30" xfId="66" applyNumberFormat="1" applyFont="1" applyBorder="1" applyAlignment="1">
      <alignment horizontal="left" vertical="top"/>
      <protection/>
    </xf>
    <xf numFmtId="2" fontId="0" fillId="0" borderId="30" xfId="66" applyNumberFormat="1" applyFont="1" applyBorder="1" applyAlignment="1">
      <alignment horizontal="left" vertical="top" wrapText="1"/>
      <protection/>
    </xf>
    <xf numFmtId="1" fontId="0" fillId="0" borderId="30" xfId="66" applyNumberFormat="1" applyFont="1" applyBorder="1" applyAlignment="1">
      <alignment horizontal="left" vertical="top"/>
      <protection/>
    </xf>
    <xf numFmtId="164" fontId="0" fillId="0" borderId="30" xfId="66" applyNumberFormat="1" applyFont="1" applyBorder="1" applyAlignment="1">
      <alignment vertical="top"/>
      <protection/>
    </xf>
    <xf numFmtId="4" fontId="0" fillId="0" borderId="29" xfId="66" applyNumberFormat="1" applyFont="1" applyBorder="1" applyAlignment="1">
      <alignment vertical="top"/>
      <protection/>
    </xf>
    <xf numFmtId="10" fontId="0" fillId="0" borderId="29" xfId="66" applyNumberFormat="1" applyFont="1" applyBorder="1" applyAlignment="1">
      <alignment vertical="top"/>
      <protection/>
    </xf>
    <xf numFmtId="4" fontId="0" fillId="0" borderId="33" xfId="66" applyNumberFormat="1" applyFont="1" applyBorder="1" applyAlignment="1">
      <alignment vertical="top" wrapText="1"/>
      <protection/>
    </xf>
    <xf numFmtId="0" fontId="0" fillId="0" borderId="32" xfId="50" applyNumberFormat="1" applyFont="1" applyFill="1" applyBorder="1" applyAlignment="1" applyProtection="1">
      <alignment horizontal="right" vertical="top" wrapText="1"/>
      <protection/>
    </xf>
    <xf numFmtId="0" fontId="3" fillId="0" borderId="34" xfId="69" applyFont="1" applyFill="1" applyBorder="1" applyAlignment="1">
      <alignment vertical="top"/>
      <protection/>
    </xf>
    <xf numFmtId="0" fontId="3" fillId="0" borderId="35" xfId="69" applyFont="1" applyFill="1" applyBorder="1" applyAlignment="1">
      <alignment vertical="top"/>
      <protection/>
    </xf>
    <xf numFmtId="0" fontId="3" fillId="0" borderId="36" xfId="69" applyFont="1" applyFill="1" applyBorder="1" applyAlignment="1">
      <alignment vertical="top" wrapText="1"/>
      <protection/>
    </xf>
    <xf numFmtId="0" fontId="3" fillId="0" borderId="36" xfId="69" applyFont="1" applyFill="1" applyBorder="1" applyAlignment="1">
      <alignment vertical="top"/>
      <protection/>
    </xf>
    <xf numFmtId="4" fontId="3" fillId="0" borderId="36" xfId="69" applyNumberFormat="1" applyFont="1" applyFill="1" applyBorder="1" applyAlignment="1">
      <alignment vertical="top"/>
      <protection/>
    </xf>
    <xf numFmtId="4" fontId="0" fillId="0" borderId="36" xfId="50" applyNumberFormat="1" applyFont="1" applyFill="1" applyBorder="1">
      <alignment/>
      <protection/>
    </xf>
    <xf numFmtId="4" fontId="3" fillId="0" borderId="36" xfId="50" applyNumberFormat="1" applyFont="1" applyFill="1" applyBorder="1">
      <alignment/>
      <protection/>
    </xf>
    <xf numFmtId="4" fontId="3" fillId="0" borderId="36" xfId="50" applyNumberFormat="1" applyFont="1" applyFill="1" applyBorder="1" applyAlignment="1">
      <alignment vertical="top"/>
      <protection/>
    </xf>
    <xf numFmtId="0" fontId="0" fillId="0" borderId="36" xfId="50" applyFont="1" applyFill="1" applyBorder="1" applyAlignment="1">
      <alignment vertical="center"/>
      <protection/>
    </xf>
    <xf numFmtId="0" fontId="3" fillId="0" borderId="25" xfId="69" applyFont="1" applyFill="1" applyBorder="1" applyAlignment="1">
      <alignment vertical="top"/>
      <protection/>
    </xf>
    <xf numFmtId="0" fontId="3" fillId="0" borderId="27" xfId="69" applyFont="1" applyFill="1" applyBorder="1" applyAlignment="1">
      <alignment vertical="top"/>
      <protection/>
    </xf>
    <xf numFmtId="0" fontId="0" fillId="0" borderId="0" xfId="50" applyFont="1" applyFill="1">
      <alignment/>
      <protection/>
    </xf>
    <xf numFmtId="1" fontId="0" fillId="0" borderId="0" xfId="50" applyNumberFormat="1" applyFont="1" applyFill="1">
      <alignment/>
      <protection/>
    </xf>
    <xf numFmtId="0" fontId="0" fillId="0" borderId="0" xfId="50" applyFont="1" applyFill="1" applyBorder="1" applyAlignment="1">
      <alignment wrapText="1"/>
      <protection/>
    </xf>
    <xf numFmtId="4" fontId="0" fillId="0" borderId="0" xfId="50" applyNumberFormat="1" applyFont="1" applyFill="1" applyBorder="1">
      <alignment/>
      <protection/>
    </xf>
    <xf numFmtId="4" fontId="3" fillId="0" borderId="0" xfId="50" applyNumberFormat="1" applyFont="1" applyFill="1" applyBorder="1">
      <alignment/>
      <protection/>
    </xf>
    <xf numFmtId="4" fontId="3" fillId="0" borderId="0" xfId="50" applyNumberFormat="1" applyFont="1" applyFill="1" applyBorder="1" applyAlignment="1">
      <alignment vertical="top"/>
      <protection/>
    </xf>
    <xf numFmtId="0" fontId="0" fillId="0" borderId="0" xfId="50" applyFont="1" applyFill="1" applyBorder="1" applyAlignment="1">
      <alignment vertical="center"/>
      <protection/>
    </xf>
    <xf numFmtId="0" fontId="0" fillId="0" borderId="0" xfId="50" applyNumberFormat="1" applyFont="1" applyFill="1" applyBorder="1">
      <alignment/>
      <protection/>
    </xf>
    <xf numFmtId="4" fontId="0" fillId="0" borderId="0" xfId="50" applyNumberFormat="1" applyFont="1" applyFill="1" applyBorder="1" applyAlignment="1">
      <alignment vertical="top"/>
      <protection/>
    </xf>
    <xf numFmtId="0" fontId="0" fillId="0" borderId="0" xfId="50" applyFont="1" applyFill="1" applyBorder="1" applyAlignment="1">
      <alignment vertical="top"/>
      <protection/>
    </xf>
    <xf numFmtId="4" fontId="0" fillId="0" borderId="0" xfId="50" applyNumberFormat="1" applyFill="1" applyBorder="1">
      <alignment/>
      <protection/>
    </xf>
    <xf numFmtId="173" fontId="0" fillId="0" borderId="0" xfId="50" applyNumberFormat="1" applyFont="1" applyFill="1" applyBorder="1" applyAlignment="1">
      <alignment wrapText="1"/>
      <protection/>
    </xf>
    <xf numFmtId="0" fontId="0" fillId="0" borderId="0" xfId="50" applyFont="1" applyAlignment="1">
      <alignment wrapText="1"/>
      <protection/>
    </xf>
    <xf numFmtId="0" fontId="28" fillId="0" borderId="0" xfId="50" applyFont="1" applyAlignment="1">
      <alignment horizontal="center"/>
      <protection/>
    </xf>
    <xf numFmtId="164" fontId="31" fillId="0" borderId="37" xfId="52" applyNumberFormat="1" applyFont="1" applyFill="1" applyBorder="1" applyAlignment="1">
      <alignment horizontal="center" vertical="center" wrapText="1"/>
      <protection/>
    </xf>
    <xf numFmtId="164" fontId="31" fillId="0" borderId="38" xfId="52" applyNumberFormat="1" applyFont="1" applyFill="1" applyBorder="1" applyAlignment="1">
      <alignment horizontal="center" vertical="center" wrapText="1"/>
      <protection/>
    </xf>
    <xf numFmtId="164" fontId="31" fillId="0" borderId="39" xfId="52" applyNumberFormat="1" applyFont="1" applyFill="1" applyBorder="1" applyAlignment="1">
      <alignment horizontal="center" vertical="center" wrapText="1"/>
      <protection/>
    </xf>
    <xf numFmtId="180" fontId="31" fillId="0" borderId="40" xfId="52" applyNumberFormat="1" applyFont="1" applyFill="1" applyBorder="1" applyAlignment="1">
      <alignment horizontal="center" vertical="center" wrapText="1"/>
      <protection/>
    </xf>
    <xf numFmtId="180" fontId="31" fillId="0" borderId="41" xfId="52" applyNumberFormat="1" applyFont="1" applyFill="1" applyBorder="1" applyAlignment="1">
      <alignment horizontal="center" vertical="center" wrapText="1"/>
      <protection/>
    </xf>
    <xf numFmtId="180" fontId="31" fillId="0" borderId="42" xfId="52" applyNumberFormat="1" applyFont="1" applyFill="1" applyBorder="1" applyAlignment="1">
      <alignment horizontal="center" vertical="center" wrapText="1"/>
      <protection/>
    </xf>
    <xf numFmtId="4" fontId="31" fillId="0" borderId="43" xfId="52" applyNumberFormat="1" applyFont="1" applyFill="1" applyBorder="1" applyAlignment="1">
      <alignment horizontal="center" vertical="top" wrapText="1"/>
      <protection/>
    </xf>
    <xf numFmtId="4" fontId="31" fillId="0" borderId="11" xfId="52" applyNumberFormat="1" applyFont="1" applyFill="1" applyBorder="1" applyAlignment="1">
      <alignment horizontal="center" vertical="top" wrapText="1"/>
      <protection/>
    </xf>
    <xf numFmtId="0" fontId="2" fillId="0" borderId="0" xfId="38" applyFont="1" applyAlignment="1">
      <alignment horizontal="center" vertical="top" wrapText="1"/>
      <protection/>
    </xf>
    <xf numFmtId="0" fontId="3" fillId="0" borderId="37" xfId="65" applyFont="1" applyBorder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  <xf numFmtId="0" fontId="3" fillId="0" borderId="40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4" fontId="3" fillId="0" borderId="40" xfId="65" applyNumberFormat="1" applyFont="1" applyBorder="1" applyAlignment="1">
      <alignment horizontal="center" vertical="center" wrapText="1"/>
      <protection/>
    </xf>
    <xf numFmtId="4" fontId="3" fillId="0" borderId="22" xfId="65" applyNumberFormat="1" applyFont="1" applyBorder="1" applyAlignment="1">
      <alignment horizontal="center" vertical="center" wrapText="1"/>
      <protection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45" xfId="65" applyFont="1" applyFill="1" applyBorder="1" applyAlignment="1">
      <alignment horizontal="center" vertical="center" wrapText="1"/>
      <protection/>
    </xf>
    <xf numFmtId="0" fontId="3" fillId="0" borderId="46" xfId="65" applyFont="1" applyFill="1" applyBorder="1" applyAlignment="1">
      <alignment horizontal="center" vertical="center" wrapText="1"/>
      <protection/>
    </xf>
    <xf numFmtId="4" fontId="3" fillId="0" borderId="40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45" xfId="64" applyFont="1" applyFill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wrapText="1"/>
      <protection/>
    </xf>
    <xf numFmtId="4" fontId="3" fillId="0" borderId="40" xfId="64" applyNumberFormat="1" applyFont="1" applyFill="1" applyBorder="1" applyAlignment="1">
      <alignment horizontal="center" vertical="center" wrapText="1"/>
      <protection/>
    </xf>
    <xf numFmtId="4" fontId="3" fillId="0" borderId="22" xfId="64" applyNumberFormat="1" applyFont="1" applyFill="1" applyBorder="1" applyAlignment="1">
      <alignment horizontal="center" vertical="center" wrapText="1"/>
      <protection/>
    </xf>
    <xf numFmtId="4" fontId="3" fillId="0" borderId="40" xfId="0" applyNumberFormat="1" applyFont="1" applyFill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top" wrapText="1"/>
    </xf>
    <xf numFmtId="0" fontId="2" fillId="0" borderId="0" xfId="38" applyFont="1" applyFill="1" applyAlignment="1">
      <alignment horizontal="center" vertical="top" wrapText="1"/>
      <protection/>
    </xf>
    <xf numFmtId="0" fontId="3" fillId="0" borderId="37" xfId="64" applyFont="1" applyFill="1" applyBorder="1" applyAlignment="1">
      <alignment horizontal="center" vertical="center" wrapText="1"/>
      <protection/>
    </xf>
    <xf numFmtId="0" fontId="3" fillId="0" borderId="44" xfId="64" applyFont="1" applyFill="1" applyBorder="1" applyAlignment="1">
      <alignment horizontal="center" vertical="center" wrapText="1"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2" fillId="0" borderId="0" xfId="38" applyFont="1" applyBorder="1" applyAlignment="1">
      <alignment horizontal="center" vertical="top" wrapText="1"/>
      <protection/>
    </xf>
    <xf numFmtId="0" fontId="3" fillId="0" borderId="47" xfId="66" applyFont="1" applyBorder="1" applyAlignment="1">
      <alignment horizontal="center" vertical="center" wrapText="1"/>
      <protection/>
    </xf>
    <xf numFmtId="0" fontId="3" fillId="0" borderId="48" xfId="66" applyFont="1" applyBorder="1" applyAlignment="1">
      <alignment horizontal="center" vertical="center" wrapText="1"/>
      <protection/>
    </xf>
    <xf numFmtId="4" fontId="3" fillId="0" borderId="48" xfId="66" applyNumberFormat="1" applyFont="1" applyBorder="1" applyAlignment="1">
      <alignment horizontal="center" vertical="center" wrapText="1"/>
      <protection/>
    </xf>
    <xf numFmtId="4" fontId="3" fillId="0" borderId="48" xfId="50" applyNumberFormat="1" applyFont="1" applyBorder="1" applyAlignment="1">
      <alignment horizontal="center" vertical="center" wrapText="1"/>
      <protection/>
    </xf>
    <xf numFmtId="0" fontId="3" fillId="0" borderId="49" xfId="66" applyFont="1" applyFill="1" applyBorder="1" applyAlignment="1">
      <alignment horizontal="center" vertical="center" wrapText="1"/>
      <protection/>
    </xf>
    <xf numFmtId="4" fontId="3" fillId="0" borderId="48" xfId="50" applyNumberFormat="1" applyFont="1" applyBorder="1" applyAlignment="1">
      <alignment horizontal="center" vertical="top" wrapText="1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lavicka" xfId="36"/>
    <cellStyle name="hlavickatucne" xfId="37"/>
    <cellStyle name="hlavickatucnecentrum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3 2" xfId="52"/>
    <cellStyle name="normální_POL.XLS" xfId="53"/>
    <cellStyle name="podpolozka" xfId="54"/>
    <cellStyle name="Followed Hyperlink" xfId="55"/>
    <cellStyle name="Poznámka" xfId="56"/>
    <cellStyle name="Percent" xfId="57"/>
    <cellStyle name="Propojená buňka" xfId="58"/>
    <cellStyle name="Správně" xfId="59"/>
    <cellStyle name="text" xfId="60"/>
    <cellStyle name="text 2" xfId="61"/>
    <cellStyle name="text 3" xfId="62"/>
    <cellStyle name="Text upozornění" xfId="63"/>
    <cellStyle name="textcentrum" xfId="64"/>
    <cellStyle name="textcentrum 2" xfId="65"/>
    <cellStyle name="textcentrum 3" xfId="66"/>
    <cellStyle name="texttucne" xfId="67"/>
    <cellStyle name="TucneGrayBack" xfId="68"/>
    <cellStyle name="TucneGrayBack 2" xfId="69"/>
    <cellStyle name="TucneGreenBack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ja\AppData\Local\Microsoft\Windows\INetCache\Content.Outlook\IFGJFB49\ZL-4%20Zm&#283;na%20nivelety%20BJ3%20a%20BJ3-1\Rozpo&#269;et%20zm&#283;n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L-2"/>
      <sheetName val="BJ"/>
      <sheetName val="OBA"/>
    </sheetNames>
    <sheetDataSet>
      <sheetData sheetId="1">
        <row r="113">
          <cell r="I113">
            <v>1045070.4283499998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H25" sqref="H25"/>
    </sheetView>
  </sheetViews>
  <sheetFormatPr defaultColWidth="11.57421875" defaultRowHeight="12.75"/>
  <cols>
    <col min="1" max="1" width="6.421875" style="75" customWidth="1"/>
    <col min="2" max="2" width="10.7109375" style="75" customWidth="1"/>
    <col min="3" max="3" width="59.7109375" style="75" customWidth="1"/>
    <col min="4" max="9" width="13.7109375" style="75" customWidth="1"/>
    <col min="10" max="16384" width="11.57421875" style="75" customWidth="1"/>
  </cols>
  <sheetData>
    <row r="1" spans="1:6" ht="21">
      <c r="A1" s="223" t="s">
        <v>254</v>
      </c>
      <c r="B1" s="223"/>
      <c r="C1" s="223"/>
      <c r="D1" s="223"/>
      <c r="E1" s="223"/>
      <c r="F1" s="223"/>
    </row>
    <row r="3" spans="1:2" ht="15">
      <c r="A3" s="75" t="s">
        <v>10</v>
      </c>
      <c r="B3" s="76" t="s">
        <v>215</v>
      </c>
    </row>
    <row r="4" ht="12.75">
      <c r="B4" s="77"/>
    </row>
    <row r="5" spans="1:6" ht="13.5" thickBot="1">
      <c r="A5" s="78"/>
      <c r="B5" s="78"/>
      <c r="C5" s="78"/>
      <c r="D5" s="78"/>
      <c r="E5" s="78"/>
      <c r="F5" s="78"/>
    </row>
    <row r="6" spans="1:10" ht="22.5">
      <c r="A6" s="78"/>
      <c r="B6" s="224" t="s">
        <v>137</v>
      </c>
      <c r="C6" s="227" t="s">
        <v>241</v>
      </c>
      <c r="D6" s="79" t="s">
        <v>138</v>
      </c>
      <c r="E6" s="80" t="s">
        <v>242</v>
      </c>
      <c r="F6" s="80" t="s">
        <v>243</v>
      </c>
      <c r="G6" s="80" t="s">
        <v>244</v>
      </c>
      <c r="H6" s="80" t="s">
        <v>245</v>
      </c>
      <c r="I6" s="230" t="s">
        <v>245</v>
      </c>
      <c r="J6" s="81"/>
    </row>
    <row r="7" spans="1:9" ht="12.75">
      <c r="A7" s="78"/>
      <c r="B7" s="225"/>
      <c r="C7" s="228"/>
      <c r="D7" s="82" t="s">
        <v>246</v>
      </c>
      <c r="E7" s="82" t="s">
        <v>253</v>
      </c>
      <c r="F7" s="82" t="s">
        <v>253</v>
      </c>
      <c r="G7" s="82" t="s">
        <v>253</v>
      </c>
      <c r="H7" s="82" t="s">
        <v>253</v>
      </c>
      <c r="I7" s="231"/>
    </row>
    <row r="8" spans="2:9" ht="12.75">
      <c r="B8" s="225"/>
      <c r="C8" s="228"/>
      <c r="D8" s="82" t="s">
        <v>247</v>
      </c>
      <c r="E8" s="82" t="s">
        <v>247</v>
      </c>
      <c r="F8" s="82" t="s">
        <v>247</v>
      </c>
      <c r="G8" s="82" t="s">
        <v>247</v>
      </c>
      <c r="H8" s="82" t="s">
        <v>247</v>
      </c>
      <c r="I8" s="83" t="s">
        <v>248</v>
      </c>
    </row>
    <row r="9" spans="2:9" ht="13.5" thickBot="1">
      <c r="B9" s="226"/>
      <c r="C9" s="229"/>
      <c r="D9" s="84">
        <v>13</v>
      </c>
      <c r="E9" s="84">
        <v>14</v>
      </c>
      <c r="F9" s="84">
        <v>15</v>
      </c>
      <c r="G9" s="84">
        <v>16</v>
      </c>
      <c r="H9" s="84">
        <v>17</v>
      </c>
      <c r="I9" s="85">
        <v>18</v>
      </c>
    </row>
    <row r="10" spans="1:256" ht="13.5">
      <c r="A10" s="86"/>
      <c r="B10" s="87" t="s">
        <v>250</v>
      </c>
      <c r="C10" s="88" t="s">
        <v>217</v>
      </c>
      <c r="D10" s="89">
        <v>4529620.6</v>
      </c>
      <c r="E10" s="89">
        <f>'ZL-2'!E10</f>
        <v>198635.46566</v>
      </c>
      <c r="F10" s="89">
        <f>'ZL-2'!F10+'ZL-4'!F10</f>
        <v>-191392.4688</v>
      </c>
      <c r="G10" s="89">
        <f>D10+E10+F10</f>
        <v>4536863.59686</v>
      </c>
      <c r="H10" s="89">
        <f>G10-D10</f>
        <v>7242.996860000305</v>
      </c>
      <c r="I10" s="89">
        <f>H10/D10*100</f>
        <v>0.15990294772150024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13.5">
      <c r="A11" s="86"/>
      <c r="B11" s="90" t="s">
        <v>251</v>
      </c>
      <c r="C11" s="88" t="s">
        <v>252</v>
      </c>
      <c r="D11" s="89">
        <v>3438809.5</v>
      </c>
      <c r="E11" s="89">
        <f>'ZL-1'!K31+'ZL-2'!E11</f>
        <v>422613.37584774994</v>
      </c>
      <c r="F11" s="89">
        <v>0</v>
      </c>
      <c r="G11" s="89">
        <f>D11+E11+F11</f>
        <v>3861422.87584775</v>
      </c>
      <c r="H11" s="89">
        <f>G11-D11</f>
        <v>422613.3758477499</v>
      </c>
      <c r="I11" s="89">
        <f>H11/D11*100</f>
        <v>12.28952565845098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ht="13.5">
      <c r="A12" s="86"/>
      <c r="B12" s="90"/>
      <c r="C12" s="88" t="s">
        <v>268</v>
      </c>
      <c r="D12" s="89">
        <v>1066560.9</v>
      </c>
      <c r="E12" s="89">
        <f>'ZL-3'!K115</f>
        <v>141398.30438</v>
      </c>
      <c r="F12" s="89">
        <v>0</v>
      </c>
      <c r="G12" s="89">
        <f>D12+E12+F12</f>
        <v>1207959.20438</v>
      </c>
      <c r="H12" s="89">
        <f>G12-D12</f>
        <v>141398.3043800001</v>
      </c>
      <c r="I12" s="89">
        <f>H12/D12*100</f>
        <v>13.25740559024807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13.5">
      <c r="A13" s="86"/>
      <c r="B13" s="90"/>
      <c r="C13" s="88" t="s">
        <v>351</v>
      </c>
      <c r="D13" s="89">
        <v>164600</v>
      </c>
      <c r="E13" s="89">
        <v>0</v>
      </c>
      <c r="F13" s="89">
        <f>OBA!K94</f>
        <v>0</v>
      </c>
      <c r="G13" s="89">
        <f>D13+E13+F13</f>
        <v>164600</v>
      </c>
      <c r="H13" s="89">
        <f>G13-D13</f>
        <v>0</v>
      </c>
      <c r="I13" s="89">
        <f>H13/D13*100</f>
        <v>0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ht="13.5">
      <c r="A14" s="86"/>
      <c r="B14" s="91" t="s">
        <v>249</v>
      </c>
      <c r="C14" s="86"/>
      <c r="D14" s="92">
        <f>SUM(D10:D13)</f>
        <v>9199591</v>
      </c>
      <c r="E14" s="92">
        <f>SUM(E10:E13)</f>
        <v>762647.1458877499</v>
      </c>
      <c r="F14" s="92">
        <f>SUM(F10:F13)</f>
        <v>-191392.4688</v>
      </c>
      <c r="G14" s="92">
        <f>SUM(G10:G13)</f>
        <v>9770845.67708775</v>
      </c>
      <c r="H14" s="92">
        <f>SUM(H10:H13)</f>
        <v>571254.6770877503</v>
      </c>
      <c r="I14" s="89">
        <f>H14/D14*100</f>
        <v>6.209566024052051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13.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7" spans="1:256" ht="12.75">
      <c r="A17" s="93"/>
      <c r="B17" s="93"/>
      <c r="C17" s="93"/>
      <c r="D17" s="93"/>
      <c r="E17" s="9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ht="12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2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ht="12.75">
      <c r="D20" s="95"/>
    </row>
  </sheetData>
  <sheetProtection/>
  <mergeCells count="4">
    <mergeCell ref="A1:F1"/>
    <mergeCell ref="B6:B9"/>
    <mergeCell ref="C6:C9"/>
    <mergeCell ref="I6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5.8515625" style="98" customWidth="1"/>
    <col min="2" max="2" width="13.421875" style="98" customWidth="1"/>
    <col min="3" max="3" width="51.7109375" style="135" customWidth="1"/>
    <col min="4" max="4" width="9.00390625" style="98" customWidth="1"/>
    <col min="5" max="5" width="9.8515625" style="99" customWidth="1"/>
    <col min="6" max="7" width="10.00390625" style="99" customWidth="1"/>
    <col min="8" max="8" width="9.140625" style="99" customWidth="1"/>
    <col min="9" max="9" width="10.28125" style="99" customWidth="1"/>
    <col min="10" max="10" width="10.421875" style="99" customWidth="1"/>
    <col min="11" max="11" width="10.00390625" style="100" customWidth="1"/>
    <col min="12" max="12" width="10.28125" style="99" customWidth="1"/>
    <col min="13" max="13" width="10.57421875" style="101" customWidth="1"/>
    <col min="14" max="16384" width="9.140625" style="98" customWidth="1"/>
  </cols>
  <sheetData>
    <row r="2" ht="15" customHeight="1">
      <c r="C2" s="232" t="s">
        <v>16</v>
      </c>
    </row>
    <row r="3" ht="12.75">
      <c r="C3" s="232"/>
    </row>
    <row r="4" spans="1:3" ht="13.5">
      <c r="A4" s="102"/>
      <c r="B4" s="98" t="s">
        <v>10</v>
      </c>
      <c r="C4" s="103" t="s">
        <v>215</v>
      </c>
    </row>
    <row r="5" spans="1:3" ht="13.5">
      <c r="A5" s="102"/>
      <c r="B5" s="98" t="s">
        <v>11</v>
      </c>
      <c r="C5" s="104" t="s">
        <v>255</v>
      </c>
    </row>
    <row r="6" spans="1:3" ht="14.25" thickBot="1">
      <c r="A6" s="102"/>
      <c r="B6" s="98" t="s">
        <v>12</v>
      </c>
      <c r="C6" s="105" t="s">
        <v>256</v>
      </c>
    </row>
    <row r="7" spans="1:13" s="106" customFormat="1" ht="25.5" customHeight="1">
      <c r="A7" s="233" t="s">
        <v>3</v>
      </c>
      <c r="B7" s="235" t="s">
        <v>0</v>
      </c>
      <c r="C7" s="235" t="s">
        <v>1</v>
      </c>
      <c r="D7" s="235" t="s">
        <v>2</v>
      </c>
      <c r="E7" s="237" t="s">
        <v>4</v>
      </c>
      <c r="F7" s="237" t="s">
        <v>9</v>
      </c>
      <c r="G7" s="239" t="s">
        <v>6</v>
      </c>
      <c r="H7" s="237" t="s">
        <v>13</v>
      </c>
      <c r="I7" s="237" t="s">
        <v>5</v>
      </c>
      <c r="J7" s="237" t="s">
        <v>14</v>
      </c>
      <c r="K7" s="243" t="s">
        <v>8</v>
      </c>
      <c r="L7" s="239" t="s">
        <v>7</v>
      </c>
      <c r="M7" s="241" t="s">
        <v>15</v>
      </c>
    </row>
    <row r="8" spans="1:13" s="106" customFormat="1" ht="12.75">
      <c r="A8" s="234"/>
      <c r="B8" s="236"/>
      <c r="C8" s="236"/>
      <c r="D8" s="236"/>
      <c r="E8" s="238"/>
      <c r="F8" s="238"/>
      <c r="G8" s="240"/>
      <c r="H8" s="238"/>
      <c r="I8" s="238"/>
      <c r="J8" s="238"/>
      <c r="K8" s="244"/>
      <c r="L8" s="240"/>
      <c r="M8" s="242"/>
    </row>
    <row r="9" spans="1:13" s="112" customFormat="1" ht="13.5" thickBot="1">
      <c r="A9" s="107">
        <v>1</v>
      </c>
      <c r="B9" s="108">
        <v>2</v>
      </c>
      <c r="C9" s="109">
        <v>3</v>
      </c>
      <c r="D9" s="108">
        <v>4</v>
      </c>
      <c r="E9" s="108">
        <f>D9+1</f>
        <v>5</v>
      </c>
      <c r="F9" s="108">
        <f>E9+1</f>
        <v>6</v>
      </c>
      <c r="G9" s="108">
        <f>F9+1</f>
        <v>7</v>
      </c>
      <c r="H9" s="108">
        <f>F9+1</f>
        <v>7</v>
      </c>
      <c r="I9" s="108">
        <f>H9+1</f>
        <v>8</v>
      </c>
      <c r="J9" s="108">
        <f>I9+1</f>
        <v>9</v>
      </c>
      <c r="K9" s="110">
        <f>J9+1</f>
        <v>10</v>
      </c>
      <c r="L9" s="108">
        <f>K9+1</f>
        <v>11</v>
      </c>
      <c r="M9" s="111">
        <f>L9+1</f>
        <v>12</v>
      </c>
    </row>
    <row r="10" spans="1:14" ht="12.75">
      <c r="A10" s="113" t="s">
        <v>257</v>
      </c>
      <c r="B10" s="114"/>
      <c r="C10" s="115" t="s">
        <v>258</v>
      </c>
      <c r="D10" s="116"/>
      <c r="E10" s="117"/>
      <c r="F10" s="118"/>
      <c r="G10" s="23"/>
      <c r="H10" s="119"/>
      <c r="I10" s="119"/>
      <c r="J10" s="119"/>
      <c r="K10" s="4"/>
      <c r="L10" s="4"/>
      <c r="M10" s="5"/>
      <c r="N10" s="3"/>
    </row>
    <row r="11" spans="1:16" s="112" customFormat="1" ht="26.25">
      <c r="A11" s="120">
        <v>1</v>
      </c>
      <c r="B11" s="121" t="s">
        <v>141</v>
      </c>
      <c r="C11" s="122" t="s">
        <v>142</v>
      </c>
      <c r="D11" s="123" t="s">
        <v>18</v>
      </c>
      <c r="E11" s="124">
        <v>411.83</v>
      </c>
      <c r="F11" s="124">
        <v>453.38624</v>
      </c>
      <c r="G11" s="23">
        <f>F11-E11</f>
        <v>41.55624</v>
      </c>
      <c r="H11" s="125">
        <v>95</v>
      </c>
      <c r="I11" s="125">
        <f>E11*H11</f>
        <v>39123.85</v>
      </c>
      <c r="J11" s="125">
        <f>F11*H11</f>
        <v>43071.6928</v>
      </c>
      <c r="K11" s="125">
        <f>J11-I11</f>
        <v>3947.8427999999985</v>
      </c>
      <c r="L11" s="125">
        <f>K11/(I11/100)</f>
        <v>10.090629628730298</v>
      </c>
      <c r="M11" s="126"/>
      <c r="O11" s="127"/>
      <c r="P11" s="127"/>
    </row>
    <row r="12" spans="1:16" s="112" customFormat="1" ht="26.25">
      <c r="A12" s="120">
        <v>2</v>
      </c>
      <c r="B12" s="121" t="s">
        <v>143</v>
      </c>
      <c r="C12" s="122" t="s">
        <v>144</v>
      </c>
      <c r="D12" s="123" t="s">
        <v>18</v>
      </c>
      <c r="E12" s="124">
        <v>823.65</v>
      </c>
      <c r="F12" s="124">
        <v>906.76248</v>
      </c>
      <c r="G12" s="23">
        <f aca="true" t="shared" si="0" ref="G12:G26">F12-E12</f>
        <v>83.11248</v>
      </c>
      <c r="H12" s="125">
        <v>115</v>
      </c>
      <c r="I12" s="125">
        <f aca="true" t="shared" si="1" ref="I12:I24">E12*H12</f>
        <v>94719.75</v>
      </c>
      <c r="J12" s="125">
        <f aca="true" t="shared" si="2" ref="J12:J24">F12*H12</f>
        <v>104277.68519999999</v>
      </c>
      <c r="K12" s="125">
        <f aca="true" t="shared" si="3" ref="K12:K24">J12-I12</f>
        <v>9557.935199999993</v>
      </c>
      <c r="L12" s="125">
        <f aca="true" t="shared" si="4" ref="L12:L24">K12/(I12/100)</f>
        <v>10.090752139865227</v>
      </c>
      <c r="M12" s="126"/>
      <c r="O12" s="127"/>
      <c r="P12" s="127"/>
    </row>
    <row r="13" spans="1:16" s="112" customFormat="1" ht="26.25">
      <c r="A13" s="120">
        <v>3</v>
      </c>
      <c r="B13" s="121" t="s">
        <v>19</v>
      </c>
      <c r="C13" s="122" t="s">
        <v>20</v>
      </c>
      <c r="D13" s="123" t="s">
        <v>18</v>
      </c>
      <c r="E13" s="124">
        <v>823.65</v>
      </c>
      <c r="F13" s="124">
        <v>906.76248</v>
      </c>
      <c r="G13" s="23">
        <f t="shared" si="0"/>
        <v>83.11248</v>
      </c>
      <c r="H13" s="125">
        <v>15.9</v>
      </c>
      <c r="I13" s="125">
        <f t="shared" si="1"/>
        <v>13096.035</v>
      </c>
      <c r="J13" s="125">
        <f t="shared" si="2"/>
        <v>14417.523432</v>
      </c>
      <c r="K13" s="125">
        <f t="shared" si="3"/>
        <v>1321.488432</v>
      </c>
      <c r="L13" s="125">
        <f t="shared" si="4"/>
        <v>10.090752139865234</v>
      </c>
      <c r="M13" s="126"/>
      <c r="O13" s="127"/>
      <c r="P13" s="127"/>
    </row>
    <row r="14" spans="1:16" s="112" customFormat="1" ht="26.25">
      <c r="A14" s="120">
        <v>4</v>
      </c>
      <c r="B14" s="121" t="s">
        <v>145</v>
      </c>
      <c r="C14" s="122" t="s">
        <v>146</v>
      </c>
      <c r="D14" s="123" t="s">
        <v>18</v>
      </c>
      <c r="E14" s="124">
        <v>137.3</v>
      </c>
      <c r="F14" s="124">
        <v>151.15208</v>
      </c>
      <c r="G14" s="23">
        <f t="shared" si="0"/>
        <v>13.85208</v>
      </c>
      <c r="H14" s="125">
        <v>117</v>
      </c>
      <c r="I14" s="125">
        <f t="shared" si="1"/>
        <v>16064.100000000002</v>
      </c>
      <c r="J14" s="125">
        <f t="shared" si="2"/>
        <v>17684.79336</v>
      </c>
      <c r="K14" s="125">
        <f t="shared" si="3"/>
        <v>1620.6933599999975</v>
      </c>
      <c r="L14" s="125">
        <f t="shared" si="4"/>
        <v>10.088914785142007</v>
      </c>
      <c r="M14" s="126"/>
      <c r="O14" s="127"/>
      <c r="P14" s="127"/>
    </row>
    <row r="15" spans="1:16" s="112" customFormat="1" ht="26.25">
      <c r="A15" s="120">
        <v>5</v>
      </c>
      <c r="B15" s="121" t="s">
        <v>62</v>
      </c>
      <c r="C15" s="122" t="s">
        <v>63</v>
      </c>
      <c r="D15" s="123" t="s">
        <v>18</v>
      </c>
      <c r="E15" s="124">
        <v>137.3</v>
      </c>
      <c r="F15" s="124">
        <v>151.15208</v>
      </c>
      <c r="G15" s="23">
        <f t="shared" si="0"/>
        <v>13.85208</v>
      </c>
      <c r="H15" s="125">
        <v>16.5</v>
      </c>
      <c r="I15" s="125">
        <f t="shared" si="1"/>
        <v>2265.4500000000003</v>
      </c>
      <c r="J15" s="125">
        <f t="shared" si="2"/>
        <v>2494.00932</v>
      </c>
      <c r="K15" s="125">
        <f t="shared" si="3"/>
        <v>228.55931999999984</v>
      </c>
      <c r="L15" s="125">
        <f t="shared" si="4"/>
        <v>10.088914785142016</v>
      </c>
      <c r="M15" s="126"/>
      <c r="O15" s="127"/>
      <c r="P15" s="127"/>
    </row>
    <row r="16" spans="1:16" s="112" customFormat="1" ht="26.25">
      <c r="A16" s="120">
        <v>6</v>
      </c>
      <c r="B16" s="121" t="s">
        <v>64</v>
      </c>
      <c r="C16" s="122" t="s">
        <v>65</v>
      </c>
      <c r="D16" s="123" t="s">
        <v>18</v>
      </c>
      <c r="E16" s="124">
        <v>686.375</v>
      </c>
      <c r="F16" s="124">
        <v>824.8958</v>
      </c>
      <c r="G16" s="23">
        <f t="shared" si="0"/>
        <v>138.5208</v>
      </c>
      <c r="H16" s="125">
        <v>50.2</v>
      </c>
      <c r="I16" s="125">
        <f t="shared" si="1"/>
        <v>34456.025</v>
      </c>
      <c r="J16" s="125">
        <f t="shared" si="2"/>
        <v>41409.76916</v>
      </c>
      <c r="K16" s="125">
        <f t="shared" si="3"/>
        <v>6953.744160000002</v>
      </c>
      <c r="L16" s="125">
        <f t="shared" si="4"/>
        <v>20.181504279730476</v>
      </c>
      <c r="M16" s="126"/>
      <c r="O16" s="127"/>
      <c r="P16" s="127"/>
    </row>
    <row r="17" spans="1:16" s="112" customFormat="1" ht="12.75">
      <c r="A17" s="120">
        <v>7</v>
      </c>
      <c r="B17" s="121" t="s">
        <v>147</v>
      </c>
      <c r="C17" s="122" t="s">
        <v>148</v>
      </c>
      <c r="D17" s="123" t="s">
        <v>32</v>
      </c>
      <c r="E17" s="124">
        <v>2506.2</v>
      </c>
      <c r="F17" s="124">
        <v>2758.0559999999996</v>
      </c>
      <c r="G17" s="23">
        <f t="shared" si="0"/>
        <v>251.85599999999977</v>
      </c>
      <c r="H17" s="125">
        <v>10.2</v>
      </c>
      <c r="I17" s="125">
        <f t="shared" si="1"/>
        <v>25563.239999999998</v>
      </c>
      <c r="J17" s="125">
        <f t="shared" si="2"/>
        <v>28132.171199999993</v>
      </c>
      <c r="K17" s="125">
        <f t="shared" si="3"/>
        <v>2568.9311999999954</v>
      </c>
      <c r="L17" s="125">
        <f t="shared" si="4"/>
        <v>10.049317692123516</v>
      </c>
      <c r="M17" s="126"/>
      <c r="O17" s="127"/>
      <c r="P17" s="127"/>
    </row>
    <row r="18" spans="1:16" s="112" customFormat="1" ht="12.75">
      <c r="A18" s="120">
        <v>8</v>
      </c>
      <c r="B18" s="121" t="s">
        <v>149</v>
      </c>
      <c r="C18" s="122" t="s">
        <v>150</v>
      </c>
      <c r="D18" s="123" t="s">
        <v>32</v>
      </c>
      <c r="E18" s="124">
        <v>2506.2</v>
      </c>
      <c r="F18" s="124">
        <v>2758.0559999999996</v>
      </c>
      <c r="G18" s="23">
        <f t="shared" si="0"/>
        <v>251.85599999999977</v>
      </c>
      <c r="H18" s="125">
        <v>3.2</v>
      </c>
      <c r="I18" s="125">
        <f t="shared" si="1"/>
        <v>8019.84</v>
      </c>
      <c r="J18" s="125">
        <f t="shared" si="2"/>
        <v>8825.779199999999</v>
      </c>
      <c r="K18" s="125">
        <f t="shared" si="3"/>
        <v>805.9391999999989</v>
      </c>
      <c r="L18" s="125">
        <f t="shared" si="4"/>
        <v>10.04931769212352</v>
      </c>
      <c r="M18" s="126"/>
      <c r="O18" s="127"/>
      <c r="P18" s="127"/>
    </row>
    <row r="19" spans="1:16" s="112" customFormat="1" ht="12.75">
      <c r="A19" s="120">
        <v>9</v>
      </c>
      <c r="B19" s="121" t="s">
        <v>66</v>
      </c>
      <c r="C19" s="122" t="s">
        <v>33</v>
      </c>
      <c r="D19" s="123" t="s">
        <v>18</v>
      </c>
      <c r="E19" s="124">
        <v>1092.01</v>
      </c>
      <c r="F19" s="124">
        <v>1230.5308</v>
      </c>
      <c r="G19" s="23">
        <f t="shared" si="0"/>
        <v>138.5208</v>
      </c>
      <c r="H19" s="125">
        <v>21.4</v>
      </c>
      <c r="I19" s="125">
        <f t="shared" si="1"/>
        <v>23369.014</v>
      </c>
      <c r="J19" s="125">
        <f t="shared" si="2"/>
        <v>26333.359119999997</v>
      </c>
      <c r="K19" s="125">
        <f t="shared" si="3"/>
        <v>2964.345119999998</v>
      </c>
      <c r="L19" s="125">
        <f t="shared" si="4"/>
        <v>12.684938782611873</v>
      </c>
      <c r="M19" s="126"/>
      <c r="O19" s="127"/>
      <c r="P19" s="127"/>
    </row>
    <row r="20" spans="1:16" s="112" customFormat="1" ht="26.25">
      <c r="A20" s="120">
        <v>10</v>
      </c>
      <c r="B20" s="121" t="s">
        <v>21</v>
      </c>
      <c r="C20" s="122" t="s">
        <v>22</v>
      </c>
      <c r="D20" s="123" t="s">
        <v>18</v>
      </c>
      <c r="E20" s="124">
        <v>403.74</v>
      </c>
      <c r="F20" s="124">
        <v>542.2608</v>
      </c>
      <c r="G20" s="23">
        <f t="shared" si="0"/>
        <v>138.5208</v>
      </c>
      <c r="H20" s="125">
        <v>110</v>
      </c>
      <c r="I20" s="125">
        <f t="shared" si="1"/>
        <v>44411.4</v>
      </c>
      <c r="J20" s="125">
        <f t="shared" si="2"/>
        <v>59648.688</v>
      </c>
      <c r="K20" s="125">
        <f t="shared" si="3"/>
        <v>15237.288</v>
      </c>
      <c r="L20" s="125">
        <f t="shared" si="4"/>
        <v>34.309407044137316</v>
      </c>
      <c r="M20" s="126"/>
      <c r="O20" s="127"/>
      <c r="P20" s="127"/>
    </row>
    <row r="21" spans="1:16" s="112" customFormat="1" ht="12.75">
      <c r="A21" s="120">
        <v>11</v>
      </c>
      <c r="B21" s="121" t="s">
        <v>23</v>
      </c>
      <c r="C21" s="122" t="s">
        <v>24</v>
      </c>
      <c r="D21" s="123" t="s">
        <v>18</v>
      </c>
      <c r="E21" s="124">
        <v>403.74</v>
      </c>
      <c r="F21" s="124">
        <v>542.2608</v>
      </c>
      <c r="G21" s="23">
        <f t="shared" si="0"/>
        <v>138.5208</v>
      </c>
      <c r="H21" s="125">
        <v>43.9</v>
      </c>
      <c r="I21" s="125">
        <f t="shared" si="1"/>
        <v>17724.186</v>
      </c>
      <c r="J21" s="125">
        <f t="shared" si="2"/>
        <v>23805.24912</v>
      </c>
      <c r="K21" s="125">
        <f t="shared" si="3"/>
        <v>6081.063119999999</v>
      </c>
      <c r="L21" s="125">
        <f t="shared" si="4"/>
        <v>34.30940704413731</v>
      </c>
      <c r="M21" s="126"/>
      <c r="O21" s="127"/>
      <c r="P21" s="127"/>
    </row>
    <row r="22" spans="1:16" s="112" customFormat="1" ht="12.75">
      <c r="A22" s="120">
        <v>12</v>
      </c>
      <c r="B22" s="121" t="s">
        <v>25</v>
      </c>
      <c r="C22" s="122" t="s">
        <v>26</v>
      </c>
      <c r="D22" s="123" t="s">
        <v>18</v>
      </c>
      <c r="E22" s="124">
        <v>403.74</v>
      </c>
      <c r="F22" s="124">
        <v>874.62835</v>
      </c>
      <c r="G22" s="23">
        <f t="shared" si="0"/>
        <v>470.88834999999995</v>
      </c>
      <c r="H22" s="125">
        <v>12.78</v>
      </c>
      <c r="I22" s="125">
        <f t="shared" si="1"/>
        <v>5159.7972</v>
      </c>
      <c r="J22" s="125">
        <f t="shared" si="2"/>
        <v>11177.750312999999</v>
      </c>
      <c r="K22" s="125">
        <f t="shared" si="3"/>
        <v>6017.953112999999</v>
      </c>
      <c r="L22" s="125">
        <f t="shared" si="4"/>
        <v>116.63158220637041</v>
      </c>
      <c r="M22" s="126"/>
      <c r="O22" s="127"/>
      <c r="P22" s="127"/>
    </row>
    <row r="23" spans="1:16" s="112" customFormat="1" ht="26.25">
      <c r="A23" s="120">
        <v>15</v>
      </c>
      <c r="B23" s="121" t="s">
        <v>27</v>
      </c>
      <c r="C23" s="122" t="s">
        <v>73</v>
      </c>
      <c r="D23" s="123" t="s">
        <v>18</v>
      </c>
      <c r="E23" s="124">
        <v>11.6</v>
      </c>
      <c r="F23" s="124">
        <v>150.12079999999997</v>
      </c>
      <c r="G23" s="23">
        <f t="shared" si="0"/>
        <v>138.52079999999998</v>
      </c>
      <c r="H23" s="125">
        <v>75</v>
      </c>
      <c r="I23" s="125">
        <f t="shared" si="1"/>
        <v>870</v>
      </c>
      <c r="J23" s="125">
        <f t="shared" si="2"/>
        <v>11259.059999999998</v>
      </c>
      <c r="K23" s="125">
        <f t="shared" si="3"/>
        <v>10389.059999999998</v>
      </c>
      <c r="L23" s="125">
        <f t="shared" si="4"/>
        <v>1194.1448275862067</v>
      </c>
      <c r="M23" s="126"/>
      <c r="O23" s="127"/>
      <c r="P23" s="127"/>
    </row>
    <row r="24" spans="1:16" s="112" customFormat="1" ht="12.75">
      <c r="A24" s="120">
        <v>16</v>
      </c>
      <c r="B24" s="121" t="s">
        <v>153</v>
      </c>
      <c r="C24" s="122" t="s">
        <v>154</v>
      </c>
      <c r="D24" s="123" t="s">
        <v>18</v>
      </c>
      <c r="E24" s="124">
        <v>6.175</v>
      </c>
      <c r="F24" s="124">
        <v>900.8628649999999</v>
      </c>
      <c r="G24" s="23">
        <f t="shared" si="0"/>
        <v>894.687865</v>
      </c>
      <c r="H24" s="125">
        <v>245</v>
      </c>
      <c r="I24" s="125">
        <f t="shared" si="1"/>
        <v>1512.875</v>
      </c>
      <c r="J24" s="125">
        <f t="shared" si="2"/>
        <v>220711.40192499998</v>
      </c>
      <c r="K24" s="125">
        <f t="shared" si="3"/>
        <v>219198.52692499998</v>
      </c>
      <c r="L24" s="125">
        <f t="shared" si="4"/>
        <v>14488.872307692307</v>
      </c>
      <c r="M24" s="126"/>
      <c r="O24" s="127"/>
      <c r="P24" s="127"/>
    </row>
    <row r="25" spans="1:16" ht="12.75">
      <c r="A25" s="113" t="s">
        <v>257</v>
      </c>
      <c r="B25" s="128"/>
      <c r="C25" s="115" t="s">
        <v>259</v>
      </c>
      <c r="D25" s="129"/>
      <c r="E25" s="130"/>
      <c r="F25" s="118"/>
      <c r="G25" s="23"/>
      <c r="H25" s="119"/>
      <c r="I25" s="119"/>
      <c r="J25" s="119"/>
      <c r="K25" s="4"/>
      <c r="L25" s="4"/>
      <c r="M25" s="29"/>
      <c r="N25" s="3"/>
      <c r="O25" s="127"/>
      <c r="P25" s="127"/>
    </row>
    <row r="26" spans="1:16" s="112" customFormat="1" ht="15" customHeight="1">
      <c r="A26" s="131">
        <v>4</v>
      </c>
      <c r="B26" s="121" t="s">
        <v>28</v>
      </c>
      <c r="C26" s="122" t="s">
        <v>199</v>
      </c>
      <c r="D26" s="123" t="s">
        <v>17</v>
      </c>
      <c r="E26" s="124">
        <v>665.723</v>
      </c>
      <c r="F26" s="124">
        <v>1560.4108649999998</v>
      </c>
      <c r="G26" s="23">
        <f t="shared" si="0"/>
        <v>894.6878649999999</v>
      </c>
      <c r="H26" s="125">
        <v>5.35</v>
      </c>
      <c r="I26" s="125">
        <f>E26*H26</f>
        <v>3561.6180499999996</v>
      </c>
      <c r="J26" s="125">
        <f>F26*H26</f>
        <v>8348.198127749998</v>
      </c>
      <c r="K26" s="125">
        <f>J26-I26</f>
        <v>4786.580077749999</v>
      </c>
      <c r="L26" s="125">
        <f>K26/(I26/100)</f>
        <v>134.39341362698897</v>
      </c>
      <c r="M26" s="126"/>
      <c r="O26" s="127"/>
      <c r="P26" s="127"/>
    </row>
    <row r="27" spans="1:16" ht="12.75">
      <c r="A27" s="113" t="s">
        <v>257</v>
      </c>
      <c r="B27" s="128"/>
      <c r="C27" s="115" t="s">
        <v>260</v>
      </c>
      <c r="D27" s="129"/>
      <c r="E27" s="130"/>
      <c r="F27" s="118"/>
      <c r="G27" s="23"/>
      <c r="H27" s="119"/>
      <c r="I27" s="119"/>
      <c r="J27" s="119"/>
      <c r="K27" s="4"/>
      <c r="L27" s="4"/>
      <c r="M27" s="29"/>
      <c r="N27" s="3"/>
      <c r="O27" s="127"/>
      <c r="P27" s="127"/>
    </row>
    <row r="28" spans="1:16" s="112" customFormat="1" ht="15" customHeight="1">
      <c r="A28" s="131">
        <v>101</v>
      </c>
      <c r="B28" s="121">
        <v>212752212</v>
      </c>
      <c r="C28" s="122" t="s">
        <v>261</v>
      </c>
      <c r="D28" s="123" t="s">
        <v>48</v>
      </c>
      <c r="E28" s="124">
        <v>0</v>
      </c>
      <c r="F28" s="124">
        <v>534</v>
      </c>
      <c r="G28" s="23">
        <f>F28-E28</f>
        <v>534</v>
      </c>
      <c r="H28" s="125">
        <v>137</v>
      </c>
      <c r="I28" s="125">
        <f>E28*H28</f>
        <v>0</v>
      </c>
      <c r="J28" s="125">
        <f>F28*H28</f>
        <v>73158</v>
      </c>
      <c r="K28" s="125">
        <f>J28-I28</f>
        <v>73158</v>
      </c>
      <c r="L28" s="125"/>
      <c r="M28" s="126"/>
      <c r="O28" s="127"/>
      <c r="P28" s="127"/>
    </row>
    <row r="29" spans="1:16" s="112" customFormat="1" ht="15" customHeight="1">
      <c r="A29" s="131">
        <v>102</v>
      </c>
      <c r="B29" s="121">
        <v>213141111</v>
      </c>
      <c r="C29" s="122" t="s">
        <v>262</v>
      </c>
      <c r="D29" s="123" t="s">
        <v>32</v>
      </c>
      <c r="E29" s="124">
        <v>0</v>
      </c>
      <c r="F29" s="124">
        <v>419.75999999999993</v>
      </c>
      <c r="G29" s="23">
        <f>F29-E29</f>
        <v>419.75999999999993</v>
      </c>
      <c r="H29" s="125">
        <v>12.2</v>
      </c>
      <c r="I29" s="125">
        <f>E29*H29</f>
        <v>0</v>
      </c>
      <c r="J29" s="125">
        <f>F29*H29</f>
        <v>5121.071999999999</v>
      </c>
      <c r="K29" s="125">
        <f>J29-I29</f>
        <v>5121.071999999999</v>
      </c>
      <c r="L29" s="125"/>
      <c r="M29" s="126"/>
      <c r="O29" s="127"/>
      <c r="P29" s="127"/>
    </row>
    <row r="30" spans="1:16" s="112" customFormat="1" ht="15" customHeight="1" thickBot="1">
      <c r="A30" s="131">
        <v>103</v>
      </c>
      <c r="B30" s="121">
        <v>919726121</v>
      </c>
      <c r="C30" s="122" t="s">
        <v>263</v>
      </c>
      <c r="D30" s="123" t="s">
        <v>32</v>
      </c>
      <c r="E30" s="124">
        <v>0</v>
      </c>
      <c r="F30" s="124">
        <v>461.736</v>
      </c>
      <c r="G30" s="23">
        <f>F30-E30</f>
        <v>461.736</v>
      </c>
      <c r="H30" s="125">
        <v>34</v>
      </c>
      <c r="I30" s="125">
        <f>E30*H30</f>
        <v>0</v>
      </c>
      <c r="J30" s="125">
        <f>F30*H30</f>
        <v>15699.024</v>
      </c>
      <c r="K30" s="125">
        <f>J30-I30</f>
        <v>15699.024</v>
      </c>
      <c r="L30" s="125"/>
      <c r="M30" s="126"/>
      <c r="O30" s="127"/>
      <c r="P30" s="127"/>
    </row>
    <row r="31" spans="1:16" s="11" customFormat="1" ht="16.5" customHeight="1" thickBot="1">
      <c r="A31" s="18"/>
      <c r="B31" s="19"/>
      <c r="C31" s="12" t="s">
        <v>264</v>
      </c>
      <c r="D31" s="13"/>
      <c r="E31" s="14"/>
      <c r="F31" s="15"/>
      <c r="G31" s="15"/>
      <c r="H31" s="15"/>
      <c r="I31" s="16"/>
      <c r="J31" s="16"/>
      <c r="K31" s="24">
        <f>SUMIF(K11:K30,"&gt;0")</f>
        <v>385658.04602774995</v>
      </c>
      <c r="L31" s="15"/>
      <c r="M31" s="17"/>
      <c r="N31" s="3"/>
      <c r="P31" s="28"/>
    </row>
    <row r="32" spans="1:14" s="11" customFormat="1" ht="15" customHeight="1" thickBot="1">
      <c r="A32" s="10"/>
      <c r="B32" s="20"/>
      <c r="C32" s="12" t="s">
        <v>265</v>
      </c>
      <c r="D32" s="13"/>
      <c r="E32" s="14"/>
      <c r="F32" s="15"/>
      <c r="G32" s="15"/>
      <c r="H32" s="15"/>
      <c r="I32" s="16"/>
      <c r="J32" s="16"/>
      <c r="K32" s="24">
        <f>SUMIF(K11:K30,"&lt;0")</f>
        <v>0</v>
      </c>
      <c r="L32" s="15"/>
      <c r="M32" s="17"/>
      <c r="N32" s="3"/>
    </row>
    <row r="33" spans="1:14" s="11" customFormat="1" ht="13.5" thickBot="1">
      <c r="A33" s="10"/>
      <c r="B33" s="20"/>
      <c r="C33" s="12" t="s">
        <v>266</v>
      </c>
      <c r="D33" s="13"/>
      <c r="E33" s="14"/>
      <c r="F33" s="15"/>
      <c r="G33" s="15"/>
      <c r="H33" s="15"/>
      <c r="I33" s="24">
        <f>SUM(I11:I30)</f>
        <v>329917.18025</v>
      </c>
      <c r="J33" s="24">
        <f>SUM(J11:J30)</f>
        <v>715575.22627775</v>
      </c>
      <c r="K33" s="24">
        <f>SUM(K11:K30)</f>
        <v>385658.04602774995</v>
      </c>
      <c r="L33" s="16"/>
      <c r="M33" s="17"/>
      <c r="N33" s="3"/>
    </row>
    <row r="34" spans="1:14" s="11" customFormat="1" ht="12.75">
      <c r="A34" s="132"/>
      <c r="B34" s="132"/>
      <c r="C34" s="133"/>
      <c r="D34" s="132"/>
      <c r="E34" s="134"/>
      <c r="F34" s="2"/>
      <c r="G34" s="2"/>
      <c r="H34" s="2"/>
      <c r="I34" s="25"/>
      <c r="J34" s="25"/>
      <c r="K34" s="25"/>
      <c r="L34" s="7"/>
      <c r="M34" s="8"/>
      <c r="N34" s="3"/>
    </row>
    <row r="35" spans="1:14" ht="12.75">
      <c r="A35" s="3"/>
      <c r="B35" s="3"/>
      <c r="C35" s="6"/>
      <c r="D35" s="3"/>
      <c r="E35" s="2"/>
      <c r="F35" s="2"/>
      <c r="G35" s="7"/>
      <c r="H35" s="2"/>
      <c r="I35" s="2"/>
      <c r="J35" s="2"/>
      <c r="K35" s="25"/>
      <c r="L35" s="7"/>
      <c r="M35" s="8"/>
      <c r="N35" s="3"/>
    </row>
    <row r="36" spans="1:14" ht="12.75">
      <c r="A36" s="3"/>
      <c r="B36" s="3"/>
      <c r="C36" s="6"/>
      <c r="D36" s="3"/>
      <c r="E36" s="2"/>
      <c r="F36" s="27"/>
      <c r="G36" s="2"/>
      <c r="H36" s="2"/>
      <c r="I36" s="2"/>
      <c r="J36" s="2"/>
      <c r="K36" s="26"/>
      <c r="L36" s="2"/>
      <c r="M36" s="9"/>
      <c r="N36" s="3"/>
    </row>
    <row r="37" spans="1:13" ht="12.75">
      <c r="A37" s="3"/>
      <c r="B37" s="3"/>
      <c r="C37" s="6"/>
      <c r="D37" s="3"/>
      <c r="E37" s="2"/>
      <c r="F37" s="2"/>
      <c r="G37" s="2"/>
      <c r="H37" s="2"/>
      <c r="I37" s="2"/>
      <c r="J37" s="2"/>
      <c r="K37" s="26"/>
      <c r="L37" s="2"/>
      <c r="M37" s="3"/>
    </row>
    <row r="38" spans="1:14" ht="12.75">
      <c r="A38" s="3"/>
      <c r="B38" s="3"/>
      <c r="C38" s="6"/>
      <c r="D38" s="3"/>
      <c r="E38" s="2"/>
      <c r="F38" s="2"/>
      <c r="G38" s="2"/>
      <c r="H38" s="98"/>
      <c r="I38" s="2"/>
      <c r="J38" s="2"/>
      <c r="K38" s="26"/>
      <c r="L38" s="2"/>
      <c r="M38" s="8"/>
      <c r="N38" s="3"/>
    </row>
    <row r="39" spans="1:14" ht="12.75">
      <c r="A39" s="3"/>
      <c r="B39" s="3"/>
      <c r="C39" s="21"/>
      <c r="D39" s="3"/>
      <c r="E39" s="2"/>
      <c r="F39" s="2"/>
      <c r="G39" s="2"/>
      <c r="H39" s="2"/>
      <c r="I39" s="2"/>
      <c r="J39" s="2"/>
      <c r="K39" s="26"/>
      <c r="L39" s="2"/>
      <c r="M39" s="8"/>
      <c r="N39" s="3"/>
    </row>
    <row r="40" spans="1:14" ht="12.75">
      <c r="A40" s="3"/>
      <c r="B40" s="3"/>
      <c r="C40" s="6"/>
      <c r="D40" s="3"/>
      <c r="E40" s="2"/>
      <c r="F40" s="2"/>
      <c r="G40" s="2"/>
      <c r="H40" s="2"/>
      <c r="I40" s="2"/>
      <c r="J40" s="2"/>
      <c r="K40" s="26"/>
      <c r="L40" s="2"/>
      <c r="M40" s="8"/>
      <c r="N40" s="3"/>
    </row>
    <row r="41" spans="1:14" ht="12.75">
      <c r="A41" s="3"/>
      <c r="B41" s="3"/>
      <c r="C41" s="6"/>
      <c r="D41" s="3"/>
      <c r="E41" s="2"/>
      <c r="F41" s="2"/>
      <c r="G41" s="7"/>
      <c r="H41" s="2"/>
      <c r="I41" s="2"/>
      <c r="J41" s="2"/>
      <c r="K41" s="26"/>
      <c r="L41" s="2"/>
      <c r="M41" s="8"/>
      <c r="N41" s="3"/>
    </row>
    <row r="42" spans="1:14" ht="12.75">
      <c r="A42" s="3"/>
      <c r="B42" s="3"/>
      <c r="C42" s="6"/>
      <c r="D42" s="3"/>
      <c r="E42" s="2"/>
      <c r="F42" s="2"/>
      <c r="G42" s="2"/>
      <c r="H42" s="2"/>
      <c r="I42" s="2"/>
      <c r="J42" s="2"/>
      <c r="K42" s="26"/>
      <c r="L42" s="2"/>
      <c r="M42" s="8"/>
      <c r="N42" s="3"/>
    </row>
    <row r="43" spans="1:14" ht="12.75">
      <c r="A43" s="3"/>
      <c r="B43" s="3"/>
      <c r="C43" s="6"/>
      <c r="D43" s="3"/>
      <c r="E43" s="2"/>
      <c r="F43" s="2"/>
      <c r="G43" s="2"/>
      <c r="H43" s="2"/>
      <c r="I43" s="2"/>
      <c r="J43" s="2"/>
      <c r="K43" s="26"/>
      <c r="L43" s="2"/>
      <c r="M43" s="8"/>
      <c r="N43" s="3"/>
    </row>
    <row r="44" spans="1:14" ht="12.75">
      <c r="A44" s="3"/>
      <c r="B44" s="3"/>
      <c r="C44" s="6"/>
      <c r="D44" s="3"/>
      <c r="E44" s="2"/>
      <c r="F44" s="2"/>
      <c r="G44" s="2"/>
      <c r="H44" s="2"/>
      <c r="I44" s="2"/>
      <c r="J44" s="2"/>
      <c r="K44" s="26"/>
      <c r="L44" s="2"/>
      <c r="M44" s="8"/>
      <c r="N44" s="3"/>
    </row>
    <row r="45" spans="1:14" ht="12.75">
      <c r="A45" s="3"/>
      <c r="B45" s="3"/>
      <c r="C45" s="6"/>
      <c r="D45" s="3"/>
      <c r="E45" s="2"/>
      <c r="F45" s="2"/>
      <c r="G45" s="2"/>
      <c r="H45" s="2"/>
      <c r="I45" s="2"/>
      <c r="J45" s="2"/>
      <c r="K45" s="26"/>
      <c r="L45" s="2"/>
      <c r="M45" s="8"/>
      <c r="N45" s="3"/>
    </row>
    <row r="46" spans="1:14" ht="12.75">
      <c r="A46" s="3"/>
      <c r="B46" s="3"/>
      <c r="C46" s="6"/>
      <c r="D46" s="3"/>
      <c r="E46" s="2"/>
      <c r="F46" s="2"/>
      <c r="G46" s="2"/>
      <c r="H46" s="2"/>
      <c r="I46" s="2"/>
      <c r="J46" s="2"/>
      <c r="K46" s="26"/>
      <c r="L46" s="2"/>
      <c r="M46" s="8"/>
      <c r="N46" s="3"/>
    </row>
    <row r="47" spans="1:14" ht="12.75">
      <c r="A47" s="3"/>
      <c r="B47" s="3"/>
      <c r="C47" s="6"/>
      <c r="D47" s="3"/>
      <c r="E47" s="2"/>
      <c r="F47" s="2"/>
      <c r="G47" s="2"/>
      <c r="H47" s="2"/>
      <c r="I47" s="2"/>
      <c r="J47" s="2"/>
      <c r="K47" s="26"/>
      <c r="L47" s="2"/>
      <c r="M47" s="8"/>
      <c r="N47" s="3"/>
    </row>
    <row r="48" spans="1:14" ht="12.75">
      <c r="A48" s="3"/>
      <c r="B48" s="3"/>
      <c r="C48" s="6"/>
      <c r="D48" s="3"/>
      <c r="E48" s="2"/>
      <c r="F48" s="2"/>
      <c r="G48" s="2"/>
      <c r="H48" s="2"/>
      <c r="I48" s="2"/>
      <c r="J48" s="2"/>
      <c r="K48" s="26"/>
      <c r="L48" s="2"/>
      <c r="M48" s="8"/>
      <c r="N48" s="3"/>
    </row>
    <row r="49" spans="1:14" ht="12.75">
      <c r="A49" s="3"/>
      <c r="B49" s="3"/>
      <c r="C49" s="6"/>
      <c r="D49" s="3"/>
      <c r="E49" s="2"/>
      <c r="F49" s="2"/>
      <c r="G49" s="2"/>
      <c r="H49" s="2"/>
      <c r="I49" s="2"/>
      <c r="J49" s="2"/>
      <c r="K49" s="26"/>
      <c r="L49" s="2"/>
      <c r="M49" s="8"/>
      <c r="N49" s="3"/>
    </row>
    <row r="50" spans="1:14" ht="12.75">
      <c r="A50" s="3"/>
      <c r="B50" s="3"/>
      <c r="C50" s="6"/>
      <c r="D50" s="3"/>
      <c r="E50" s="2"/>
      <c r="F50" s="2"/>
      <c r="G50" s="2"/>
      <c r="H50" s="2"/>
      <c r="I50" s="2"/>
      <c r="J50" s="2"/>
      <c r="K50" s="26"/>
      <c r="L50" s="2"/>
      <c r="M50" s="8"/>
      <c r="N50" s="3"/>
    </row>
    <row r="51" spans="1:14" ht="12.75">
      <c r="A51" s="3"/>
      <c r="B51" s="3"/>
      <c r="C51" s="6"/>
      <c r="D51" s="3"/>
      <c r="E51" s="2"/>
      <c r="F51" s="2"/>
      <c r="G51" s="2"/>
      <c r="H51" s="2"/>
      <c r="I51" s="2"/>
      <c r="J51" s="2"/>
      <c r="K51" s="26"/>
      <c r="L51" s="2"/>
      <c r="M51" s="8"/>
      <c r="N51" s="3"/>
    </row>
    <row r="52" spans="1:14" ht="12.75">
      <c r="A52" s="3"/>
      <c r="B52" s="3"/>
      <c r="C52" s="6"/>
      <c r="D52" s="3"/>
      <c r="E52" s="2"/>
      <c r="F52" s="2"/>
      <c r="G52" s="2"/>
      <c r="H52" s="2"/>
      <c r="I52" s="2"/>
      <c r="J52" s="2"/>
      <c r="K52" s="26"/>
      <c r="L52" s="2"/>
      <c r="M52" s="8"/>
      <c r="N52" s="3"/>
    </row>
    <row r="53" spans="1:14" ht="12.75">
      <c r="A53" s="3"/>
      <c r="B53" s="3"/>
      <c r="C53" s="6"/>
      <c r="D53" s="3"/>
      <c r="E53" s="2"/>
      <c r="F53" s="2"/>
      <c r="G53" s="2"/>
      <c r="H53" s="2"/>
      <c r="I53" s="2"/>
      <c r="J53" s="2"/>
      <c r="K53" s="26"/>
      <c r="L53" s="2"/>
      <c r="M53" s="8"/>
      <c r="N53" s="3"/>
    </row>
    <row r="54" spans="1:14" ht="12.75">
      <c r="A54" s="3"/>
      <c r="B54" s="3"/>
      <c r="C54" s="6"/>
      <c r="D54" s="3"/>
      <c r="E54" s="2"/>
      <c r="F54" s="2"/>
      <c r="G54" s="2"/>
      <c r="H54" s="2"/>
      <c r="I54" s="2"/>
      <c r="J54" s="2"/>
      <c r="K54" s="26"/>
      <c r="L54" s="2"/>
      <c r="M54" s="8"/>
      <c r="N54" s="3"/>
    </row>
    <row r="55" spans="1:14" ht="12.75">
      <c r="A55" s="3"/>
      <c r="B55" s="3"/>
      <c r="C55" s="6"/>
      <c r="D55" s="3"/>
      <c r="E55" s="2"/>
      <c r="F55" s="2"/>
      <c r="G55" s="2"/>
      <c r="H55" s="2"/>
      <c r="I55" s="2"/>
      <c r="J55" s="2"/>
      <c r="K55" s="26"/>
      <c r="L55" s="2"/>
      <c r="M55" s="8"/>
      <c r="N55" s="3"/>
    </row>
    <row r="56" spans="1:14" ht="12.75">
      <c r="A56" s="3"/>
      <c r="B56" s="3"/>
      <c r="C56" s="6"/>
      <c r="D56" s="3"/>
      <c r="E56" s="2"/>
      <c r="F56" s="2"/>
      <c r="G56" s="2"/>
      <c r="H56" s="2"/>
      <c r="I56" s="2"/>
      <c r="J56" s="2"/>
      <c r="K56" s="26"/>
      <c r="L56" s="2"/>
      <c r="M56" s="8"/>
      <c r="N56" s="3"/>
    </row>
    <row r="57" spans="1:14" ht="12.75">
      <c r="A57" s="3"/>
      <c r="B57" s="3"/>
      <c r="C57" s="6"/>
      <c r="D57" s="3"/>
      <c r="E57" s="2"/>
      <c r="F57" s="2"/>
      <c r="G57" s="2"/>
      <c r="H57" s="2"/>
      <c r="I57" s="2"/>
      <c r="J57" s="2"/>
      <c r="K57" s="26"/>
      <c r="L57" s="2"/>
      <c r="M57" s="8"/>
      <c r="N57" s="3"/>
    </row>
    <row r="58" spans="1:14" ht="12.75">
      <c r="A58" s="3"/>
      <c r="B58" s="3"/>
      <c r="C58" s="6"/>
      <c r="D58" s="3"/>
      <c r="E58" s="2"/>
      <c r="F58" s="2"/>
      <c r="G58" s="2"/>
      <c r="H58" s="2"/>
      <c r="I58" s="2"/>
      <c r="J58" s="2"/>
      <c r="K58" s="26"/>
      <c r="L58" s="2"/>
      <c r="M58" s="8"/>
      <c r="N58" s="3"/>
    </row>
    <row r="59" spans="1:14" ht="12.75">
      <c r="A59" s="3"/>
      <c r="B59" s="3"/>
      <c r="C59" s="6"/>
      <c r="D59" s="3"/>
      <c r="E59" s="2"/>
      <c r="F59" s="2"/>
      <c r="G59" s="2"/>
      <c r="H59" s="2"/>
      <c r="I59" s="2"/>
      <c r="J59" s="2"/>
      <c r="K59" s="26"/>
      <c r="L59" s="2"/>
      <c r="M59" s="8"/>
      <c r="N59" s="3"/>
    </row>
    <row r="60" spans="1:14" ht="12.75">
      <c r="A60" s="3"/>
      <c r="B60" s="3"/>
      <c r="C60" s="6"/>
      <c r="D60" s="3"/>
      <c r="E60" s="2"/>
      <c r="F60" s="2"/>
      <c r="G60" s="2"/>
      <c r="H60" s="2"/>
      <c r="I60" s="2"/>
      <c r="J60" s="2"/>
      <c r="K60" s="26"/>
      <c r="L60" s="2"/>
      <c r="M60" s="8"/>
      <c r="N60" s="3"/>
    </row>
    <row r="61" spans="1:14" ht="12.75">
      <c r="A61" s="3"/>
      <c r="B61" s="3"/>
      <c r="C61" s="6"/>
      <c r="D61" s="3"/>
      <c r="E61" s="2"/>
      <c r="F61" s="2"/>
      <c r="G61" s="2"/>
      <c r="H61" s="2"/>
      <c r="I61" s="2"/>
      <c r="J61" s="2"/>
      <c r="K61" s="26"/>
      <c r="L61" s="2"/>
      <c r="M61" s="8"/>
      <c r="N61" s="3"/>
    </row>
    <row r="62" spans="1:14" ht="12.75">
      <c r="A62" s="3"/>
      <c r="B62" s="3"/>
      <c r="C62" s="6"/>
      <c r="D62" s="3"/>
      <c r="E62" s="2"/>
      <c r="F62" s="2"/>
      <c r="G62" s="2"/>
      <c r="H62" s="2"/>
      <c r="I62" s="2"/>
      <c r="J62" s="2"/>
      <c r="K62" s="26"/>
      <c r="L62" s="2"/>
      <c r="M62" s="8"/>
      <c r="N62" s="3"/>
    </row>
    <row r="63" spans="1:14" ht="12.75">
      <c r="A63" s="3"/>
      <c r="B63" s="3"/>
      <c r="C63" s="6"/>
      <c r="D63" s="3"/>
      <c r="E63" s="2"/>
      <c r="F63" s="2"/>
      <c r="G63" s="2"/>
      <c r="H63" s="2"/>
      <c r="I63" s="2"/>
      <c r="J63" s="2"/>
      <c r="K63" s="26"/>
      <c r="L63" s="2"/>
      <c r="M63" s="8"/>
      <c r="N63" s="3"/>
    </row>
    <row r="64" spans="1:14" ht="12.75">
      <c r="A64" s="3"/>
      <c r="B64" s="3"/>
      <c r="C64" s="6"/>
      <c r="D64" s="3"/>
      <c r="E64" s="2"/>
      <c r="F64" s="2"/>
      <c r="G64" s="2"/>
      <c r="H64" s="2"/>
      <c r="I64" s="2"/>
      <c r="J64" s="2"/>
      <c r="K64" s="26"/>
      <c r="L64" s="2"/>
      <c r="M64" s="8"/>
      <c r="N64" s="3"/>
    </row>
    <row r="65" spans="1:14" ht="12.75">
      <c r="A65" s="3"/>
      <c r="B65" s="3"/>
      <c r="C65" s="6"/>
      <c r="D65" s="3"/>
      <c r="E65" s="2"/>
      <c r="F65" s="2"/>
      <c r="G65" s="2"/>
      <c r="H65" s="2"/>
      <c r="I65" s="2"/>
      <c r="J65" s="2"/>
      <c r="K65" s="26"/>
      <c r="L65" s="2"/>
      <c r="M65" s="8"/>
      <c r="N65" s="3"/>
    </row>
    <row r="66" spans="1:14" ht="12.75">
      <c r="A66" s="3"/>
      <c r="B66" s="3"/>
      <c r="C66" s="6"/>
      <c r="D66" s="3"/>
      <c r="E66" s="2"/>
      <c r="F66" s="2"/>
      <c r="G66" s="2"/>
      <c r="H66" s="2"/>
      <c r="I66" s="2"/>
      <c r="J66" s="2"/>
      <c r="K66" s="26"/>
      <c r="L66" s="2"/>
      <c r="M66" s="8"/>
      <c r="N66" s="3"/>
    </row>
    <row r="67" spans="1:14" ht="12.75">
      <c r="A67" s="3"/>
      <c r="B67" s="3"/>
      <c r="C67" s="6"/>
      <c r="D67" s="3"/>
      <c r="E67" s="2"/>
      <c r="F67" s="2"/>
      <c r="G67" s="2"/>
      <c r="H67" s="2"/>
      <c r="I67" s="2"/>
      <c r="J67" s="2"/>
      <c r="K67" s="26"/>
      <c r="L67" s="2"/>
      <c r="M67" s="8"/>
      <c r="N67" s="3"/>
    </row>
    <row r="68" spans="1:14" ht="12.75">
      <c r="A68" s="3"/>
      <c r="B68" s="3"/>
      <c r="C68" s="6"/>
      <c r="D68" s="3"/>
      <c r="E68" s="2"/>
      <c r="F68" s="2"/>
      <c r="G68" s="2"/>
      <c r="H68" s="2"/>
      <c r="I68" s="2"/>
      <c r="J68" s="2"/>
      <c r="K68" s="26"/>
      <c r="L68" s="2"/>
      <c r="M68" s="8"/>
      <c r="N68" s="3"/>
    </row>
    <row r="69" spans="1:14" ht="12.75">
      <c r="A69" s="3"/>
      <c r="B69" s="3"/>
      <c r="C69" s="6"/>
      <c r="D69" s="3"/>
      <c r="E69" s="2"/>
      <c r="F69" s="2"/>
      <c r="G69" s="2"/>
      <c r="H69" s="2"/>
      <c r="I69" s="2"/>
      <c r="J69" s="2"/>
      <c r="K69" s="26"/>
      <c r="L69" s="2"/>
      <c r="M69" s="8"/>
      <c r="N69" s="3"/>
    </row>
    <row r="70" spans="1:14" ht="12.75">
      <c r="A70" s="3"/>
      <c r="B70" s="3"/>
      <c r="C70" s="6"/>
      <c r="D70" s="3"/>
      <c r="E70" s="2"/>
      <c r="F70" s="2"/>
      <c r="G70" s="2"/>
      <c r="H70" s="2"/>
      <c r="I70" s="2"/>
      <c r="J70" s="2"/>
      <c r="K70" s="26"/>
      <c r="L70" s="2"/>
      <c r="M70" s="8"/>
      <c r="N70" s="3"/>
    </row>
    <row r="71" spans="1:14" ht="12.75">
      <c r="A71" s="3"/>
      <c r="B71" s="3"/>
      <c r="C71" s="6"/>
      <c r="D71" s="3"/>
      <c r="E71" s="2"/>
      <c r="F71" s="2"/>
      <c r="G71" s="2"/>
      <c r="H71" s="2"/>
      <c r="I71" s="2"/>
      <c r="J71" s="2"/>
      <c r="K71" s="26"/>
      <c r="L71" s="2"/>
      <c r="M71" s="8"/>
      <c r="N71" s="3"/>
    </row>
    <row r="72" spans="1:14" ht="12.75">
      <c r="A72" s="3"/>
      <c r="B72" s="3"/>
      <c r="C72" s="6"/>
      <c r="D72" s="3"/>
      <c r="E72" s="2"/>
      <c r="F72" s="2"/>
      <c r="G72" s="2"/>
      <c r="H72" s="2"/>
      <c r="I72" s="2"/>
      <c r="J72" s="2"/>
      <c r="K72" s="26"/>
      <c r="L72" s="2"/>
      <c r="M72" s="8"/>
      <c r="N72" s="3"/>
    </row>
    <row r="73" spans="1:14" ht="12.75">
      <c r="A73" s="3"/>
      <c r="B73" s="3"/>
      <c r="C73" s="6"/>
      <c r="D73" s="3"/>
      <c r="E73" s="2"/>
      <c r="F73" s="2"/>
      <c r="G73" s="2"/>
      <c r="H73" s="2"/>
      <c r="I73" s="2"/>
      <c r="J73" s="2"/>
      <c r="K73" s="26"/>
      <c r="L73" s="2"/>
      <c r="M73" s="8"/>
      <c r="N73" s="3"/>
    </row>
    <row r="74" spans="1:14" ht="12.75">
      <c r="A74" s="3"/>
      <c r="B74" s="3"/>
      <c r="C74" s="6"/>
      <c r="D74" s="3"/>
      <c r="E74" s="2"/>
      <c r="F74" s="2"/>
      <c r="G74" s="2"/>
      <c r="H74" s="2"/>
      <c r="I74" s="2"/>
      <c r="J74" s="2"/>
      <c r="K74" s="26"/>
      <c r="L74" s="2"/>
      <c r="M74" s="8"/>
      <c r="N74" s="3"/>
    </row>
    <row r="75" spans="1:14" ht="12.75">
      <c r="A75" s="3"/>
      <c r="B75" s="3"/>
      <c r="C75" s="6"/>
      <c r="D75" s="3"/>
      <c r="E75" s="2"/>
      <c r="F75" s="2"/>
      <c r="G75" s="2"/>
      <c r="H75" s="2"/>
      <c r="I75" s="2"/>
      <c r="J75" s="2"/>
      <c r="K75" s="26"/>
      <c r="L75" s="2"/>
      <c r="M75" s="8"/>
      <c r="N75" s="3"/>
    </row>
    <row r="76" spans="1:14" ht="12.75">
      <c r="A76" s="3"/>
      <c r="B76" s="3"/>
      <c r="C76" s="6"/>
      <c r="D76" s="3"/>
      <c r="E76" s="2"/>
      <c r="F76" s="2"/>
      <c r="G76" s="2"/>
      <c r="H76" s="2"/>
      <c r="I76" s="2"/>
      <c r="J76" s="2"/>
      <c r="K76" s="26"/>
      <c r="L76" s="2"/>
      <c r="M76" s="8"/>
      <c r="N76" s="3"/>
    </row>
    <row r="77" spans="1:14" ht="12.75">
      <c r="A77" s="3"/>
      <c r="B77" s="3"/>
      <c r="C77" s="6"/>
      <c r="D77" s="3"/>
      <c r="E77" s="2"/>
      <c r="F77" s="2"/>
      <c r="G77" s="2"/>
      <c r="H77" s="2"/>
      <c r="I77" s="2"/>
      <c r="J77" s="2"/>
      <c r="K77" s="26"/>
      <c r="L77" s="2"/>
      <c r="M77" s="8"/>
      <c r="N77" s="3"/>
    </row>
    <row r="78" spans="1:14" ht="12.75">
      <c r="A78" s="3"/>
      <c r="B78" s="3"/>
      <c r="C78" s="6"/>
      <c r="D78" s="3"/>
      <c r="E78" s="2"/>
      <c r="F78" s="2"/>
      <c r="G78" s="2"/>
      <c r="H78" s="2"/>
      <c r="I78" s="2"/>
      <c r="J78" s="2"/>
      <c r="K78" s="26"/>
      <c r="L78" s="2"/>
      <c r="M78" s="8"/>
      <c r="N78" s="3"/>
    </row>
    <row r="79" spans="1:14" ht="12.75">
      <c r="A79" s="3"/>
      <c r="B79" s="3"/>
      <c r="C79" s="6"/>
      <c r="D79" s="3"/>
      <c r="E79" s="2"/>
      <c r="F79" s="2"/>
      <c r="G79" s="2"/>
      <c r="H79" s="2"/>
      <c r="I79" s="2"/>
      <c r="J79" s="2"/>
      <c r="K79" s="26"/>
      <c r="L79" s="2"/>
      <c r="M79" s="8"/>
      <c r="N79" s="3"/>
    </row>
    <row r="80" spans="1:14" ht="12.75">
      <c r="A80" s="3"/>
      <c r="B80" s="3"/>
      <c r="C80" s="6"/>
      <c r="D80" s="3"/>
      <c r="E80" s="2"/>
      <c r="F80" s="2"/>
      <c r="G80" s="2"/>
      <c r="H80" s="2"/>
      <c r="I80" s="2"/>
      <c r="J80" s="2"/>
      <c r="K80" s="26"/>
      <c r="L80" s="2"/>
      <c r="M80" s="8"/>
      <c r="N80" s="3"/>
    </row>
    <row r="81" spans="1:14" ht="12.75">
      <c r="A81" s="3"/>
      <c r="B81" s="3"/>
      <c r="C81" s="6"/>
      <c r="D81" s="3"/>
      <c r="E81" s="2"/>
      <c r="F81" s="2"/>
      <c r="G81" s="2"/>
      <c r="H81" s="2"/>
      <c r="I81" s="2"/>
      <c r="J81" s="2"/>
      <c r="K81" s="26"/>
      <c r="L81" s="2"/>
      <c r="M81" s="8"/>
      <c r="N81" s="3"/>
    </row>
    <row r="82" spans="1:14" ht="12.75">
      <c r="A82" s="3"/>
      <c r="B82" s="3"/>
      <c r="C82" s="6"/>
      <c r="D82" s="3"/>
      <c r="E82" s="2"/>
      <c r="F82" s="2"/>
      <c r="G82" s="2"/>
      <c r="H82" s="2"/>
      <c r="I82" s="2"/>
      <c r="J82" s="2"/>
      <c r="K82" s="26"/>
      <c r="L82" s="2"/>
      <c r="M82" s="8"/>
      <c r="N82" s="3"/>
    </row>
    <row r="83" spans="1:14" ht="12.75">
      <c r="A83" s="3"/>
      <c r="B83" s="3"/>
      <c r="C83" s="6"/>
      <c r="D83" s="3"/>
      <c r="E83" s="2"/>
      <c r="F83" s="2"/>
      <c r="G83" s="2"/>
      <c r="H83" s="2"/>
      <c r="I83" s="2"/>
      <c r="J83" s="2"/>
      <c r="K83" s="26"/>
      <c r="L83" s="2"/>
      <c r="M83" s="8"/>
      <c r="N83" s="3"/>
    </row>
    <row r="84" spans="1:14" ht="12.75">
      <c r="A84" s="3"/>
      <c r="B84" s="3"/>
      <c r="C84" s="6"/>
      <c r="D84" s="3"/>
      <c r="E84" s="2"/>
      <c r="F84" s="2"/>
      <c r="G84" s="2"/>
      <c r="H84" s="2"/>
      <c r="I84" s="2"/>
      <c r="J84" s="2"/>
      <c r="K84" s="26"/>
      <c r="L84" s="2"/>
      <c r="M84" s="8"/>
      <c r="N84" s="3"/>
    </row>
    <row r="85" spans="1:14" ht="12.75">
      <c r="A85" s="3"/>
      <c r="B85" s="3"/>
      <c r="C85" s="6"/>
      <c r="D85" s="3"/>
      <c r="E85" s="2"/>
      <c r="F85" s="2"/>
      <c r="G85" s="2"/>
      <c r="H85" s="2"/>
      <c r="I85" s="2"/>
      <c r="J85" s="2"/>
      <c r="K85" s="26"/>
      <c r="L85" s="2"/>
      <c r="M85" s="8"/>
      <c r="N85" s="3"/>
    </row>
    <row r="86" spans="1:14" ht="12.75">
      <c r="A86" s="3"/>
      <c r="B86" s="3"/>
      <c r="C86" s="6"/>
      <c r="D86" s="3"/>
      <c r="E86" s="2"/>
      <c r="F86" s="2"/>
      <c r="G86" s="2"/>
      <c r="H86" s="2"/>
      <c r="I86" s="2"/>
      <c r="J86" s="2"/>
      <c r="K86" s="26"/>
      <c r="L86" s="2"/>
      <c r="M86" s="8"/>
      <c r="N86" s="3"/>
    </row>
    <row r="87" spans="1:14" ht="12.75">
      <c r="A87" s="3"/>
      <c r="B87" s="3"/>
      <c r="C87" s="6"/>
      <c r="D87" s="3"/>
      <c r="E87" s="2"/>
      <c r="F87" s="2"/>
      <c r="G87" s="2"/>
      <c r="H87" s="2"/>
      <c r="I87" s="2"/>
      <c r="J87" s="2"/>
      <c r="K87" s="26"/>
      <c r="L87" s="2"/>
      <c r="M87" s="8"/>
      <c r="N87" s="3"/>
    </row>
    <row r="88" spans="1:14" ht="12.75">
      <c r="A88" s="3"/>
      <c r="B88" s="3"/>
      <c r="C88" s="6"/>
      <c r="D88" s="3"/>
      <c r="E88" s="2"/>
      <c r="F88" s="2"/>
      <c r="G88" s="2"/>
      <c r="H88" s="2"/>
      <c r="I88" s="2"/>
      <c r="J88" s="2"/>
      <c r="K88" s="26"/>
      <c r="L88" s="2"/>
      <c r="M88" s="8"/>
      <c r="N88" s="3"/>
    </row>
    <row r="89" spans="1:14" ht="12.75">
      <c r="A89" s="3"/>
      <c r="B89" s="3"/>
      <c r="C89" s="6"/>
      <c r="D89" s="3"/>
      <c r="E89" s="2"/>
      <c r="F89" s="2"/>
      <c r="G89" s="2"/>
      <c r="H89" s="2"/>
      <c r="I89" s="2"/>
      <c r="J89" s="2"/>
      <c r="K89" s="26"/>
      <c r="L89" s="2"/>
      <c r="M89" s="8"/>
      <c r="N89" s="3"/>
    </row>
    <row r="90" spans="1:14" ht="12.75">
      <c r="A90" s="3"/>
      <c r="B90" s="3"/>
      <c r="C90" s="6"/>
      <c r="D90" s="3"/>
      <c r="E90" s="2"/>
      <c r="F90" s="2"/>
      <c r="G90" s="2"/>
      <c r="H90" s="2"/>
      <c r="I90" s="2"/>
      <c r="J90" s="2"/>
      <c r="K90" s="26"/>
      <c r="L90" s="2"/>
      <c r="M90" s="8"/>
      <c r="N90" s="3"/>
    </row>
    <row r="91" spans="1:14" ht="12.75">
      <c r="A91" s="3"/>
      <c r="B91" s="3"/>
      <c r="C91" s="6"/>
      <c r="D91" s="3"/>
      <c r="E91" s="2"/>
      <c r="F91" s="2"/>
      <c r="G91" s="2"/>
      <c r="H91" s="2"/>
      <c r="I91" s="2"/>
      <c r="J91" s="2"/>
      <c r="K91" s="26"/>
      <c r="L91" s="2"/>
      <c r="M91" s="8"/>
      <c r="N91" s="3"/>
    </row>
    <row r="92" spans="1:14" ht="12.75">
      <c r="A92" s="3"/>
      <c r="B92" s="3"/>
      <c r="C92" s="6"/>
      <c r="D92" s="3"/>
      <c r="E92" s="2"/>
      <c r="F92" s="2"/>
      <c r="G92" s="2"/>
      <c r="H92" s="2"/>
      <c r="I92" s="2"/>
      <c r="J92" s="2"/>
      <c r="K92" s="26"/>
      <c r="L92" s="2"/>
      <c r="M92" s="8"/>
      <c r="N92" s="3"/>
    </row>
    <row r="93" spans="1:14" ht="12.75">
      <c r="A93" s="3"/>
      <c r="B93" s="3"/>
      <c r="C93" s="6"/>
      <c r="D93" s="3"/>
      <c r="E93" s="2"/>
      <c r="F93" s="2"/>
      <c r="G93" s="2"/>
      <c r="H93" s="2"/>
      <c r="I93" s="2"/>
      <c r="J93" s="2"/>
      <c r="K93" s="26"/>
      <c r="L93" s="2"/>
      <c r="M93" s="8"/>
      <c r="N93" s="3"/>
    </row>
    <row r="94" spans="1:14" ht="12.75">
      <c r="A94" s="3"/>
      <c r="B94" s="3"/>
      <c r="C94" s="6"/>
      <c r="D94" s="3"/>
      <c r="E94" s="2"/>
      <c r="F94" s="2"/>
      <c r="G94" s="2"/>
      <c r="H94" s="2"/>
      <c r="I94" s="2"/>
      <c r="J94" s="2"/>
      <c r="K94" s="26"/>
      <c r="L94" s="2"/>
      <c r="M94" s="8"/>
      <c r="N94" s="3"/>
    </row>
    <row r="95" spans="1:14" ht="12.75">
      <c r="A95" s="3"/>
      <c r="B95" s="3"/>
      <c r="C95" s="6"/>
      <c r="D95" s="3"/>
      <c r="E95" s="2"/>
      <c r="F95" s="2"/>
      <c r="G95" s="2"/>
      <c r="H95" s="2"/>
      <c r="I95" s="2"/>
      <c r="J95" s="2"/>
      <c r="K95" s="26"/>
      <c r="L95" s="2"/>
      <c r="M95" s="8"/>
      <c r="N95" s="3"/>
    </row>
    <row r="96" spans="1:14" ht="12.75">
      <c r="A96" s="3"/>
      <c r="B96" s="3"/>
      <c r="C96" s="6"/>
      <c r="D96" s="3"/>
      <c r="E96" s="2"/>
      <c r="F96" s="2"/>
      <c r="G96" s="2"/>
      <c r="H96" s="2"/>
      <c r="I96" s="2"/>
      <c r="J96" s="2"/>
      <c r="K96" s="26"/>
      <c r="L96" s="2"/>
      <c r="M96" s="8"/>
      <c r="N96" s="3"/>
    </row>
    <row r="97" spans="1:14" ht="12.75">
      <c r="A97" s="3"/>
      <c r="B97" s="3"/>
      <c r="C97" s="6"/>
      <c r="D97" s="3"/>
      <c r="E97" s="2"/>
      <c r="F97" s="2"/>
      <c r="G97" s="2"/>
      <c r="H97" s="2"/>
      <c r="I97" s="2"/>
      <c r="J97" s="2"/>
      <c r="K97" s="26"/>
      <c r="L97" s="2"/>
      <c r="M97" s="8"/>
      <c r="N97" s="3"/>
    </row>
    <row r="98" spans="1:14" ht="12.75">
      <c r="A98" s="3"/>
      <c r="B98" s="3"/>
      <c r="C98" s="6"/>
      <c r="D98" s="3"/>
      <c r="E98" s="2"/>
      <c r="F98" s="2"/>
      <c r="G98" s="2"/>
      <c r="H98" s="2"/>
      <c r="I98" s="2"/>
      <c r="J98" s="2"/>
      <c r="K98" s="26"/>
      <c r="L98" s="2"/>
      <c r="M98" s="8"/>
      <c r="N98" s="3"/>
    </row>
    <row r="99" spans="1:14" ht="12.75">
      <c r="A99" s="3"/>
      <c r="B99" s="3"/>
      <c r="C99" s="6"/>
      <c r="D99" s="3"/>
      <c r="E99" s="2"/>
      <c r="F99" s="2"/>
      <c r="G99" s="2"/>
      <c r="H99" s="2"/>
      <c r="I99" s="2"/>
      <c r="J99" s="2"/>
      <c r="K99" s="26"/>
      <c r="L99" s="2"/>
      <c r="M99" s="8"/>
      <c r="N99" s="3"/>
    </row>
    <row r="100" spans="1:14" ht="12.75">
      <c r="A100" s="3"/>
      <c r="B100" s="3"/>
      <c r="C100" s="6"/>
      <c r="D100" s="3"/>
      <c r="E100" s="2"/>
      <c r="F100" s="2"/>
      <c r="G100" s="2"/>
      <c r="H100" s="2"/>
      <c r="I100" s="2"/>
      <c r="J100" s="2"/>
      <c r="K100" s="26"/>
      <c r="L100" s="2"/>
      <c r="M100" s="8"/>
      <c r="N100" s="3"/>
    </row>
    <row r="101" spans="1:14" ht="12.75">
      <c r="A101" s="3"/>
      <c r="B101" s="3"/>
      <c r="C101" s="6"/>
      <c r="D101" s="3"/>
      <c r="E101" s="2"/>
      <c r="F101" s="2"/>
      <c r="G101" s="2"/>
      <c r="H101" s="2"/>
      <c r="I101" s="2"/>
      <c r="J101" s="2"/>
      <c r="K101" s="26"/>
      <c r="L101" s="2"/>
      <c r="M101" s="8"/>
      <c r="N101" s="3"/>
    </row>
    <row r="102" spans="1:14" ht="12.75">
      <c r="A102" s="3"/>
      <c r="B102" s="3"/>
      <c r="C102" s="6"/>
      <c r="D102" s="3"/>
      <c r="E102" s="2"/>
      <c r="F102" s="2"/>
      <c r="G102" s="2"/>
      <c r="H102" s="2"/>
      <c r="I102" s="2"/>
      <c r="J102" s="2"/>
      <c r="K102" s="26"/>
      <c r="L102" s="2"/>
      <c r="M102" s="8"/>
      <c r="N102" s="3"/>
    </row>
    <row r="103" spans="1:14" ht="12.75">
      <c r="A103" s="3"/>
      <c r="B103" s="3"/>
      <c r="C103" s="6"/>
      <c r="D103" s="3"/>
      <c r="E103" s="2"/>
      <c r="F103" s="2"/>
      <c r="G103" s="2"/>
      <c r="H103" s="2"/>
      <c r="I103" s="2"/>
      <c r="J103" s="2"/>
      <c r="K103" s="26"/>
      <c r="L103" s="2"/>
      <c r="M103" s="8"/>
      <c r="N103" s="3"/>
    </row>
    <row r="104" spans="1:14" ht="12.75">
      <c r="A104" s="3"/>
      <c r="B104" s="3"/>
      <c r="C104" s="6"/>
      <c r="D104" s="3"/>
      <c r="E104" s="2"/>
      <c r="F104" s="2"/>
      <c r="G104" s="2"/>
      <c r="H104" s="2"/>
      <c r="I104" s="2"/>
      <c r="J104" s="2"/>
      <c r="K104" s="26"/>
      <c r="L104" s="2"/>
      <c r="M104" s="8"/>
      <c r="N104" s="3"/>
    </row>
    <row r="105" spans="1:14" ht="12.75">
      <c r="A105" s="3"/>
      <c r="B105" s="3"/>
      <c r="C105" s="6"/>
      <c r="D105" s="3"/>
      <c r="E105" s="2"/>
      <c r="F105" s="2"/>
      <c r="G105" s="2"/>
      <c r="H105" s="2"/>
      <c r="I105" s="2"/>
      <c r="J105" s="2"/>
      <c r="K105" s="26"/>
      <c r="L105" s="2"/>
      <c r="M105" s="8"/>
      <c r="N105" s="3"/>
    </row>
    <row r="106" spans="1:14" ht="12.75">
      <c r="A106" s="3"/>
      <c r="B106" s="3"/>
      <c r="C106" s="6"/>
      <c r="D106" s="3"/>
      <c r="E106" s="2"/>
      <c r="F106" s="2"/>
      <c r="G106" s="2"/>
      <c r="H106" s="2"/>
      <c r="I106" s="2"/>
      <c r="J106" s="2"/>
      <c r="K106" s="26"/>
      <c r="L106" s="2"/>
      <c r="M106" s="8"/>
      <c r="N106" s="3"/>
    </row>
    <row r="107" spans="1:14" ht="12.75">
      <c r="A107" s="3"/>
      <c r="B107" s="3"/>
      <c r="C107" s="6"/>
      <c r="D107" s="3"/>
      <c r="E107" s="2"/>
      <c r="F107" s="2"/>
      <c r="G107" s="2"/>
      <c r="H107" s="2"/>
      <c r="I107" s="2"/>
      <c r="J107" s="2"/>
      <c r="K107" s="26"/>
      <c r="L107" s="2"/>
      <c r="M107" s="8"/>
      <c r="N107" s="3"/>
    </row>
  </sheetData>
  <sheetProtection/>
  <mergeCells count="14">
    <mergeCell ref="L7:L8"/>
    <mergeCell ref="M7:M8"/>
    <mergeCell ref="F7:F8"/>
    <mergeCell ref="G7:G8"/>
    <mergeCell ref="H7:H8"/>
    <mergeCell ref="I7:I8"/>
    <mergeCell ref="J7:J8"/>
    <mergeCell ref="K7:K8"/>
    <mergeCell ref="C2:C3"/>
    <mergeCell ref="A7:A8"/>
    <mergeCell ref="B7:B8"/>
    <mergeCell ref="C7:C8"/>
    <mergeCell ref="D7:D8"/>
    <mergeCell ref="E7:E8"/>
  </mergeCells>
  <printOptions/>
  <pageMargins left="0.3937007874015748" right="0.2755905511811024" top="0.7874015748031497" bottom="0.3937007874015748" header="0" footer="0"/>
  <pageSetup firstPageNumber="1" useFirstPageNumber="1"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7109375" style="75" customWidth="1"/>
    <col min="2" max="2" width="11.57421875" style="75" customWidth="1"/>
    <col min="3" max="3" width="25.140625" style="75" customWidth="1"/>
    <col min="4" max="4" width="15.57421875" style="75" customWidth="1"/>
    <col min="5" max="5" width="15.28125" style="75" customWidth="1"/>
    <col min="6" max="6" width="15.00390625" style="75" customWidth="1"/>
    <col min="7" max="7" width="14.8515625" style="75" customWidth="1"/>
    <col min="8" max="8" width="13.421875" style="75" customWidth="1"/>
    <col min="9" max="9" width="11.00390625" style="75" customWidth="1"/>
    <col min="10" max="16384" width="11.57421875" style="75" customWidth="1"/>
  </cols>
  <sheetData>
    <row r="1" spans="1:6" ht="21">
      <c r="A1" s="223" t="s">
        <v>352</v>
      </c>
      <c r="B1" s="223"/>
      <c r="C1" s="223"/>
      <c r="D1" s="223"/>
      <c r="E1" s="223"/>
      <c r="F1" s="223"/>
    </row>
    <row r="3" spans="1:2" ht="15">
      <c r="A3" s="75" t="s">
        <v>10</v>
      </c>
      <c r="B3" s="76" t="s">
        <v>215</v>
      </c>
    </row>
    <row r="4" ht="12.75">
      <c r="B4" s="77"/>
    </row>
    <row r="5" spans="1:6" ht="13.5" thickBot="1">
      <c r="A5" s="78"/>
      <c r="B5" s="78"/>
      <c r="C5" s="78"/>
      <c r="D5" s="78"/>
      <c r="E5" s="78"/>
      <c r="F5" s="78"/>
    </row>
    <row r="6" spans="1:10" ht="22.5">
      <c r="A6" s="78"/>
      <c r="B6" s="224" t="s">
        <v>137</v>
      </c>
      <c r="C6" s="227" t="s">
        <v>241</v>
      </c>
      <c r="D6" s="79" t="s">
        <v>138</v>
      </c>
      <c r="E6" s="80" t="s">
        <v>242</v>
      </c>
      <c r="F6" s="80" t="s">
        <v>243</v>
      </c>
      <c r="G6" s="80" t="s">
        <v>244</v>
      </c>
      <c r="H6" s="80" t="s">
        <v>245</v>
      </c>
      <c r="I6" s="230" t="s">
        <v>245</v>
      </c>
      <c r="J6" s="81"/>
    </row>
    <row r="7" spans="1:9" ht="12.75">
      <c r="A7" s="78"/>
      <c r="B7" s="225"/>
      <c r="C7" s="228"/>
      <c r="D7" s="82" t="s">
        <v>246</v>
      </c>
      <c r="E7" s="82" t="s">
        <v>253</v>
      </c>
      <c r="F7" s="82" t="s">
        <v>253</v>
      </c>
      <c r="G7" s="82" t="s">
        <v>253</v>
      </c>
      <c r="H7" s="82" t="s">
        <v>253</v>
      </c>
      <c r="I7" s="231"/>
    </row>
    <row r="8" spans="2:9" ht="12.75">
      <c r="B8" s="225"/>
      <c r="C8" s="228"/>
      <c r="D8" s="82" t="s">
        <v>247</v>
      </c>
      <c r="E8" s="82" t="s">
        <v>247</v>
      </c>
      <c r="F8" s="82" t="s">
        <v>247</v>
      </c>
      <c r="G8" s="82" t="s">
        <v>247</v>
      </c>
      <c r="H8" s="82" t="s">
        <v>247</v>
      </c>
      <c r="I8" s="83" t="s">
        <v>248</v>
      </c>
    </row>
    <row r="9" spans="2:9" ht="13.5" thickBot="1">
      <c r="B9" s="226"/>
      <c r="C9" s="229"/>
      <c r="D9" s="84">
        <v>13</v>
      </c>
      <c r="E9" s="84">
        <v>14</v>
      </c>
      <c r="F9" s="84">
        <v>15</v>
      </c>
      <c r="G9" s="84">
        <v>16</v>
      </c>
      <c r="H9" s="84">
        <v>17</v>
      </c>
      <c r="I9" s="85">
        <v>18</v>
      </c>
    </row>
    <row r="10" spans="1:256" ht="13.5">
      <c r="A10" s="86"/>
      <c r="B10" s="87" t="s">
        <v>250</v>
      </c>
      <c r="C10" s="88" t="s">
        <v>217</v>
      </c>
      <c r="D10" s="89">
        <f>'BJ'!I113</f>
        <v>1045070.4283499998</v>
      </c>
      <c r="E10" s="89">
        <f>'BJ'!K111</f>
        <v>198635.46566</v>
      </c>
      <c r="F10" s="89">
        <f>'BJ'!K112</f>
        <v>-40864.060000000005</v>
      </c>
      <c r="G10" s="89">
        <f>D10+E10+F10</f>
        <v>1202841.8340099999</v>
      </c>
      <c r="H10" s="89">
        <f>G10-D10</f>
        <v>157771.40566000005</v>
      </c>
      <c r="I10" s="89">
        <f>H10/D10*100</f>
        <v>15.096724716351991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13.5">
      <c r="A11" s="86"/>
      <c r="B11" s="90" t="s">
        <v>251</v>
      </c>
      <c r="C11" s="88" t="s">
        <v>252</v>
      </c>
      <c r="D11" s="89">
        <f>OBA!I95</f>
        <v>1415926.3337700001</v>
      </c>
      <c r="E11" s="89">
        <f>OBA!K93</f>
        <v>36955.329819999984</v>
      </c>
      <c r="F11" s="89">
        <f>OBA!K94</f>
        <v>0</v>
      </c>
      <c r="G11" s="89">
        <f>D11+E11+F11</f>
        <v>1452881.66359</v>
      </c>
      <c r="H11" s="89">
        <f>G11-D11</f>
        <v>36955.32981999987</v>
      </c>
      <c r="I11" s="89">
        <f>H11/D11*100</f>
        <v>2.609975458370337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ht="13.5">
      <c r="A12" s="86"/>
      <c r="B12" s="91" t="s">
        <v>249</v>
      </c>
      <c r="C12" s="86"/>
      <c r="D12" s="92">
        <f>SUM(D10:D11)</f>
        <v>2460996.76212</v>
      </c>
      <c r="E12" s="92">
        <f>SUM(E10:E11)</f>
        <v>235590.79547999997</v>
      </c>
      <c r="F12" s="92">
        <f>SUM(F10:F11)</f>
        <v>-40864.060000000005</v>
      </c>
      <c r="G12" s="92">
        <f>SUM(G10:G11)</f>
        <v>2655723.4976</v>
      </c>
      <c r="H12" s="92">
        <f>SUM(H10:H11)</f>
        <v>194726.73547999992</v>
      </c>
      <c r="I12" s="89">
        <f>H12/D12*100</f>
        <v>7.912514899542354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13.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5" spans="1:256" ht="12.75">
      <c r="A15" s="93"/>
      <c r="B15" s="93"/>
      <c r="C15" s="93"/>
      <c r="D15" s="93"/>
      <c r="E15" s="94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2.7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ht="12.75">
      <c r="D18" s="95"/>
    </row>
  </sheetData>
  <sheetProtection/>
  <mergeCells count="4">
    <mergeCell ref="A1:F1"/>
    <mergeCell ref="B6:B9"/>
    <mergeCell ref="C6:C9"/>
    <mergeCell ref="I6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1" sqref="F11:F110"/>
    </sheetView>
  </sheetViews>
  <sheetFormatPr defaultColWidth="9.140625" defaultRowHeight="12.75"/>
  <cols>
    <col min="1" max="1" width="5.140625" style="11" customWidth="1"/>
    <col min="2" max="2" width="11.421875" style="11" customWidth="1"/>
    <col min="3" max="3" width="61.57421875" style="61" customWidth="1"/>
    <col min="4" max="4" width="8.8515625" style="11" customWidth="1"/>
    <col min="5" max="5" width="10.7109375" style="31" customWidth="1"/>
    <col min="6" max="6" width="10.57421875" style="31" customWidth="1"/>
    <col min="7" max="7" width="11.421875" style="31" customWidth="1"/>
    <col min="8" max="8" width="10.57421875" style="31" customWidth="1"/>
    <col min="9" max="9" width="14.00390625" style="31" customWidth="1"/>
    <col min="10" max="10" width="14.7109375" style="31" customWidth="1"/>
    <col min="11" max="11" width="11.8515625" style="32" customWidth="1"/>
    <col min="12" max="12" width="11.00390625" style="31" customWidth="1"/>
    <col min="13" max="13" width="14.57421875" style="33" customWidth="1"/>
    <col min="14" max="14" width="9.140625" style="11" customWidth="1"/>
    <col min="15" max="15" width="9.140625" style="31" customWidth="1"/>
    <col min="16" max="16384" width="9.140625" style="11" customWidth="1"/>
  </cols>
  <sheetData>
    <row r="2" ht="15" customHeight="1">
      <c r="C2" s="253" t="s">
        <v>16</v>
      </c>
    </row>
    <row r="3" ht="12.75">
      <c r="C3" s="253"/>
    </row>
    <row r="4" spans="1:3" ht="13.5">
      <c r="A4" s="34"/>
      <c r="B4" s="11" t="s">
        <v>10</v>
      </c>
      <c r="C4" s="35" t="s">
        <v>215</v>
      </c>
    </row>
    <row r="5" spans="1:3" ht="13.5">
      <c r="A5" s="34"/>
      <c r="B5" s="11" t="s">
        <v>11</v>
      </c>
      <c r="C5" s="36" t="s">
        <v>234</v>
      </c>
    </row>
    <row r="6" spans="1:3" ht="14.25" thickBot="1">
      <c r="A6" s="34"/>
      <c r="B6" s="11" t="s">
        <v>12</v>
      </c>
      <c r="C6" s="37" t="s">
        <v>136</v>
      </c>
    </row>
    <row r="7" spans="1:15" s="38" customFormat="1" ht="25.5" customHeight="1">
      <c r="A7" s="254" t="s">
        <v>3</v>
      </c>
      <c r="B7" s="256" t="s">
        <v>0</v>
      </c>
      <c r="C7" s="256" t="s">
        <v>1</v>
      </c>
      <c r="D7" s="256" t="s">
        <v>2</v>
      </c>
      <c r="E7" s="249" t="s">
        <v>4</v>
      </c>
      <c r="F7" s="249" t="s">
        <v>9</v>
      </c>
      <c r="G7" s="245" t="s">
        <v>6</v>
      </c>
      <c r="H7" s="249" t="s">
        <v>13</v>
      </c>
      <c r="I7" s="249" t="s">
        <v>5</v>
      </c>
      <c r="J7" s="249" t="s">
        <v>14</v>
      </c>
      <c r="K7" s="251" t="s">
        <v>8</v>
      </c>
      <c r="L7" s="245" t="s">
        <v>7</v>
      </c>
      <c r="M7" s="247" t="s">
        <v>15</v>
      </c>
      <c r="O7" s="96"/>
    </row>
    <row r="8" spans="1:15" s="38" customFormat="1" ht="12.75">
      <c r="A8" s="255"/>
      <c r="B8" s="257"/>
      <c r="C8" s="257"/>
      <c r="D8" s="257"/>
      <c r="E8" s="250"/>
      <c r="F8" s="250"/>
      <c r="G8" s="246"/>
      <c r="H8" s="250"/>
      <c r="I8" s="250"/>
      <c r="J8" s="250"/>
      <c r="K8" s="252"/>
      <c r="L8" s="246"/>
      <c r="M8" s="248"/>
      <c r="O8" s="96"/>
    </row>
    <row r="9" spans="1:15" s="28" customFormat="1" ht="13.5" thickBot="1">
      <c r="A9" s="39">
        <v>1</v>
      </c>
      <c r="B9" s="40">
        <v>2</v>
      </c>
      <c r="C9" s="41">
        <v>3</v>
      </c>
      <c r="D9" s="40">
        <v>4</v>
      </c>
      <c r="E9" s="40">
        <f>D9+1</f>
        <v>5</v>
      </c>
      <c r="F9" s="40">
        <f>E9+1</f>
        <v>6</v>
      </c>
      <c r="G9" s="40">
        <f>F9+1</f>
        <v>7</v>
      </c>
      <c r="H9" s="40">
        <f>F9+1</f>
        <v>7</v>
      </c>
      <c r="I9" s="40">
        <f>H9+1</f>
        <v>8</v>
      </c>
      <c r="J9" s="40">
        <f>I9+1</f>
        <v>9</v>
      </c>
      <c r="K9" s="42">
        <f>J9+1</f>
        <v>10</v>
      </c>
      <c r="L9" s="40">
        <f>K9+1</f>
        <v>11</v>
      </c>
      <c r="M9" s="43">
        <f>L9+1</f>
        <v>12</v>
      </c>
      <c r="O9" s="31"/>
    </row>
    <row r="10" spans="1:15" s="45" customFormat="1" ht="12.75">
      <c r="A10" s="62"/>
      <c r="B10" s="63" t="s">
        <v>139</v>
      </c>
      <c r="C10" s="44" t="s">
        <v>140</v>
      </c>
      <c r="D10" s="52"/>
      <c r="E10" s="58"/>
      <c r="F10" s="22"/>
      <c r="G10" s="23"/>
      <c r="H10" s="1"/>
      <c r="I10" s="1"/>
      <c r="J10" s="1"/>
      <c r="K10" s="4"/>
      <c r="L10" s="4"/>
      <c r="M10" s="5"/>
      <c r="N10" s="30"/>
      <c r="O10" s="97"/>
    </row>
    <row r="11" spans="1:15" s="28" customFormat="1" ht="12.75">
      <c r="A11" s="66">
        <v>1</v>
      </c>
      <c r="B11" s="65" t="s">
        <v>30</v>
      </c>
      <c r="C11" s="46" t="s">
        <v>31</v>
      </c>
      <c r="D11" s="47" t="s">
        <v>18</v>
      </c>
      <c r="E11" s="48">
        <v>72.46</v>
      </c>
      <c r="F11" s="48">
        <v>84.937</v>
      </c>
      <c r="G11" s="23">
        <f aca="true" t="shared" si="0" ref="G11:G74">F11-E11</f>
        <v>12.477000000000004</v>
      </c>
      <c r="H11" s="49">
        <v>22.2</v>
      </c>
      <c r="I11" s="49">
        <f>E11*H11</f>
        <v>1608.6119999999999</v>
      </c>
      <c r="J11" s="49">
        <f>F11*H11</f>
        <v>1885.6013999999998</v>
      </c>
      <c r="K11" s="49">
        <f>J11-I11</f>
        <v>276.98939999999993</v>
      </c>
      <c r="L11" s="49">
        <f>K11/(I11/100)</f>
        <v>17.219155396080595</v>
      </c>
      <c r="M11" s="50"/>
      <c r="O11" s="31"/>
    </row>
    <row r="12" spans="1:15" s="28" customFormat="1" ht="12.75">
      <c r="A12" s="66">
        <v>2</v>
      </c>
      <c r="B12" s="65" t="s">
        <v>141</v>
      </c>
      <c r="C12" s="46" t="s">
        <v>142</v>
      </c>
      <c r="D12" s="47" t="s">
        <v>18</v>
      </c>
      <c r="E12" s="48">
        <v>237.98</v>
      </c>
      <c r="F12" s="48">
        <v>278.958</v>
      </c>
      <c r="G12" s="23">
        <f t="shared" si="0"/>
        <v>40.97800000000004</v>
      </c>
      <c r="H12" s="49">
        <v>95</v>
      </c>
      <c r="I12" s="49">
        <f aca="true" t="shared" si="1" ref="I12:I75">E12*H12</f>
        <v>22608.1</v>
      </c>
      <c r="J12" s="49">
        <f aca="true" t="shared" si="2" ref="J12:J75">F12*H12</f>
        <v>26501.010000000002</v>
      </c>
      <c r="K12" s="49">
        <f aca="true" t="shared" si="3" ref="K12:K75">J12-I12</f>
        <v>3892.9100000000035</v>
      </c>
      <c r="L12" s="49">
        <f aca="true" t="shared" si="4" ref="L12:L75">K12/(I12/100)</f>
        <v>17.21909404151611</v>
      </c>
      <c r="M12" s="50"/>
      <c r="O12" s="31"/>
    </row>
    <row r="13" spans="1:15" s="28" customFormat="1" ht="12.75">
      <c r="A13" s="66">
        <v>3</v>
      </c>
      <c r="B13" s="65" t="s">
        <v>143</v>
      </c>
      <c r="C13" s="46" t="s">
        <v>144</v>
      </c>
      <c r="D13" s="47" t="s">
        <v>18</v>
      </c>
      <c r="E13" s="48">
        <v>713.95</v>
      </c>
      <c r="F13" s="48">
        <v>836.885</v>
      </c>
      <c r="G13" s="23">
        <f t="shared" si="0"/>
        <v>122.93499999999995</v>
      </c>
      <c r="H13" s="49">
        <v>115</v>
      </c>
      <c r="I13" s="49">
        <f t="shared" si="1"/>
        <v>82104.25</v>
      </c>
      <c r="J13" s="49">
        <f t="shared" si="2"/>
        <v>96241.775</v>
      </c>
      <c r="K13" s="49">
        <f t="shared" si="3"/>
        <v>14137.524999999994</v>
      </c>
      <c r="L13" s="49">
        <f t="shared" si="4"/>
        <v>17.21899292667553</v>
      </c>
      <c r="M13" s="50"/>
      <c r="O13" s="31"/>
    </row>
    <row r="14" spans="1:15" s="28" customFormat="1" ht="12.75">
      <c r="A14" s="66">
        <v>4</v>
      </c>
      <c r="B14" s="65" t="s">
        <v>19</v>
      </c>
      <c r="C14" s="46" t="s">
        <v>20</v>
      </c>
      <c r="D14" s="47" t="s">
        <v>18</v>
      </c>
      <c r="E14" s="48">
        <v>713.95</v>
      </c>
      <c r="F14" s="48">
        <v>836.885</v>
      </c>
      <c r="G14" s="23">
        <f t="shared" si="0"/>
        <v>122.93499999999995</v>
      </c>
      <c r="H14" s="49">
        <v>15.9</v>
      </c>
      <c r="I14" s="49">
        <f t="shared" si="1"/>
        <v>11351.805</v>
      </c>
      <c r="J14" s="49">
        <f t="shared" si="2"/>
        <v>13306.4715</v>
      </c>
      <c r="K14" s="49">
        <f t="shared" si="3"/>
        <v>1954.6664999999994</v>
      </c>
      <c r="L14" s="49">
        <f t="shared" si="4"/>
        <v>17.218992926675533</v>
      </c>
      <c r="M14" s="50"/>
      <c r="O14" s="31"/>
    </row>
    <row r="15" spans="1:15" s="28" customFormat="1" ht="12.75">
      <c r="A15" s="66">
        <v>5</v>
      </c>
      <c r="B15" s="65" t="s">
        <v>145</v>
      </c>
      <c r="C15" s="46" t="s">
        <v>146</v>
      </c>
      <c r="D15" s="47" t="s">
        <v>18</v>
      </c>
      <c r="E15" s="48">
        <v>79.33</v>
      </c>
      <c r="F15" s="48">
        <v>92.99</v>
      </c>
      <c r="G15" s="23">
        <f t="shared" si="0"/>
        <v>13.659999999999997</v>
      </c>
      <c r="H15" s="49">
        <v>117</v>
      </c>
      <c r="I15" s="49">
        <f t="shared" si="1"/>
        <v>9281.61</v>
      </c>
      <c r="J15" s="49">
        <f t="shared" si="2"/>
        <v>10879.83</v>
      </c>
      <c r="K15" s="49">
        <f t="shared" si="3"/>
        <v>1598.2199999999993</v>
      </c>
      <c r="L15" s="49">
        <f t="shared" si="4"/>
        <v>17.21921089121391</v>
      </c>
      <c r="M15" s="50"/>
      <c r="O15" s="31"/>
    </row>
    <row r="16" spans="1:15" s="28" customFormat="1" ht="12.75">
      <c r="A16" s="66">
        <v>6</v>
      </c>
      <c r="B16" s="65" t="s">
        <v>62</v>
      </c>
      <c r="C16" s="46" t="s">
        <v>63</v>
      </c>
      <c r="D16" s="47" t="s">
        <v>18</v>
      </c>
      <c r="E16" s="48">
        <v>79.33</v>
      </c>
      <c r="F16" s="48">
        <v>92.99</v>
      </c>
      <c r="G16" s="23">
        <f t="shared" si="0"/>
        <v>13.659999999999997</v>
      </c>
      <c r="H16" s="49">
        <v>16.5</v>
      </c>
      <c r="I16" s="49">
        <f t="shared" si="1"/>
        <v>1308.945</v>
      </c>
      <c r="J16" s="49">
        <f t="shared" si="2"/>
        <v>1534.3349999999998</v>
      </c>
      <c r="K16" s="49">
        <f t="shared" si="3"/>
        <v>225.38999999999987</v>
      </c>
      <c r="L16" s="49">
        <f t="shared" si="4"/>
        <v>17.21921089121391</v>
      </c>
      <c r="M16" s="50"/>
      <c r="O16" s="31"/>
    </row>
    <row r="17" spans="1:15" s="28" customFormat="1" ht="12.75">
      <c r="A17" s="66">
        <v>7</v>
      </c>
      <c r="B17" s="65" t="s">
        <v>67</v>
      </c>
      <c r="C17" s="46" t="s">
        <v>68</v>
      </c>
      <c r="D17" s="47" t="s">
        <v>18</v>
      </c>
      <c r="E17" s="48">
        <v>15</v>
      </c>
      <c r="F17" s="48">
        <v>17.583</v>
      </c>
      <c r="G17" s="23">
        <f t="shared" si="0"/>
        <v>2.5829999999999984</v>
      </c>
      <c r="H17" s="49">
        <v>146</v>
      </c>
      <c r="I17" s="49">
        <f t="shared" si="1"/>
        <v>2190</v>
      </c>
      <c r="J17" s="49">
        <f t="shared" si="2"/>
        <v>2567.118</v>
      </c>
      <c r="K17" s="49">
        <f t="shared" si="3"/>
        <v>377.11799999999994</v>
      </c>
      <c r="L17" s="49">
        <f t="shared" si="4"/>
        <v>17.22</v>
      </c>
      <c r="M17" s="50"/>
      <c r="O17" s="31"/>
    </row>
    <row r="18" spans="1:15" s="28" customFormat="1" ht="12.75">
      <c r="A18" s="66">
        <v>8</v>
      </c>
      <c r="B18" s="65" t="s">
        <v>212</v>
      </c>
      <c r="C18" s="46" t="s">
        <v>218</v>
      </c>
      <c r="D18" s="47" t="s">
        <v>48</v>
      </c>
      <c r="E18" s="48">
        <v>2</v>
      </c>
      <c r="F18" s="48">
        <v>2.344</v>
      </c>
      <c r="G18" s="23">
        <f t="shared" si="0"/>
        <v>0.34399999999999986</v>
      </c>
      <c r="H18" s="49">
        <v>284</v>
      </c>
      <c r="I18" s="49">
        <f t="shared" si="1"/>
        <v>568</v>
      </c>
      <c r="J18" s="49">
        <f t="shared" si="2"/>
        <v>665.6959999999999</v>
      </c>
      <c r="K18" s="49">
        <f t="shared" si="3"/>
        <v>97.69599999999991</v>
      </c>
      <c r="L18" s="49">
        <f t="shared" si="4"/>
        <v>17.199999999999985</v>
      </c>
      <c r="M18" s="50"/>
      <c r="O18" s="31"/>
    </row>
    <row r="19" spans="1:15" s="28" customFormat="1" ht="12.75">
      <c r="A19" s="66">
        <v>9</v>
      </c>
      <c r="B19" s="65" t="s">
        <v>70</v>
      </c>
      <c r="C19" s="46" t="s">
        <v>71</v>
      </c>
      <c r="D19" s="47" t="s">
        <v>48</v>
      </c>
      <c r="E19" s="48">
        <v>2</v>
      </c>
      <c r="F19" s="48">
        <v>2.344</v>
      </c>
      <c r="G19" s="23">
        <f t="shared" si="0"/>
        <v>0.34399999999999986</v>
      </c>
      <c r="H19" s="49">
        <v>181.99</v>
      </c>
      <c r="I19" s="49">
        <f t="shared" si="1"/>
        <v>363.98</v>
      </c>
      <c r="J19" s="49">
        <f t="shared" si="2"/>
        <v>426.58456</v>
      </c>
      <c r="K19" s="49">
        <f t="shared" si="3"/>
        <v>62.60455999999999</v>
      </c>
      <c r="L19" s="49">
        <f t="shared" si="4"/>
        <v>17.199999999999996</v>
      </c>
      <c r="M19" s="50"/>
      <c r="O19" s="31"/>
    </row>
    <row r="20" spans="1:15" s="28" customFormat="1" ht="12.75">
      <c r="A20" s="66">
        <v>10</v>
      </c>
      <c r="B20" s="65" t="s">
        <v>70</v>
      </c>
      <c r="C20" s="46" t="s">
        <v>72</v>
      </c>
      <c r="D20" s="47" t="s">
        <v>48</v>
      </c>
      <c r="E20" s="48">
        <v>2</v>
      </c>
      <c r="F20" s="48">
        <v>2.344</v>
      </c>
      <c r="G20" s="23">
        <f t="shared" si="0"/>
        <v>0.34399999999999986</v>
      </c>
      <c r="H20" s="49">
        <v>181.99</v>
      </c>
      <c r="I20" s="49">
        <f t="shared" si="1"/>
        <v>363.98</v>
      </c>
      <c r="J20" s="49">
        <f t="shared" si="2"/>
        <v>426.58456</v>
      </c>
      <c r="K20" s="49">
        <f t="shared" si="3"/>
        <v>62.60455999999999</v>
      </c>
      <c r="L20" s="49">
        <f t="shared" si="4"/>
        <v>17.199999999999996</v>
      </c>
      <c r="M20" s="50"/>
      <c r="O20" s="31"/>
    </row>
    <row r="21" spans="1:15" s="28" customFormat="1" ht="12.75">
      <c r="A21" s="66">
        <v>11</v>
      </c>
      <c r="B21" s="65" t="s">
        <v>69</v>
      </c>
      <c r="C21" s="46" t="s">
        <v>213</v>
      </c>
      <c r="D21" s="47" t="s">
        <v>48</v>
      </c>
      <c r="E21" s="48">
        <v>1</v>
      </c>
      <c r="F21" s="48">
        <v>1.172</v>
      </c>
      <c r="G21" s="23">
        <f t="shared" si="0"/>
        <v>0.17199999999999993</v>
      </c>
      <c r="H21" s="49">
        <v>151</v>
      </c>
      <c r="I21" s="49">
        <f t="shared" si="1"/>
        <v>151</v>
      </c>
      <c r="J21" s="49">
        <f t="shared" si="2"/>
        <v>176.97199999999998</v>
      </c>
      <c r="K21" s="49">
        <f t="shared" si="3"/>
        <v>25.97199999999998</v>
      </c>
      <c r="L21" s="49">
        <f t="shared" si="4"/>
        <v>17.199999999999985</v>
      </c>
      <c r="M21" s="50"/>
      <c r="O21" s="31"/>
    </row>
    <row r="22" spans="1:15" s="28" customFormat="1" ht="12.75">
      <c r="A22" s="66">
        <v>12</v>
      </c>
      <c r="B22" s="65" t="s">
        <v>64</v>
      </c>
      <c r="C22" s="46" t="s">
        <v>65</v>
      </c>
      <c r="D22" s="47" t="s">
        <v>18</v>
      </c>
      <c r="E22" s="48">
        <v>396.64</v>
      </c>
      <c r="F22" s="48">
        <v>464.937</v>
      </c>
      <c r="G22" s="23">
        <f t="shared" si="0"/>
        <v>68.29700000000003</v>
      </c>
      <c r="H22" s="49">
        <v>50.2</v>
      </c>
      <c r="I22" s="49">
        <f t="shared" si="1"/>
        <v>19911.328</v>
      </c>
      <c r="J22" s="49">
        <f t="shared" si="2"/>
        <v>23339.8374</v>
      </c>
      <c r="K22" s="49">
        <f t="shared" si="3"/>
        <v>3428.509399999999</v>
      </c>
      <c r="L22" s="49">
        <f t="shared" si="4"/>
        <v>17.21888866478418</v>
      </c>
      <c r="M22" s="50"/>
      <c r="O22" s="31"/>
    </row>
    <row r="23" spans="1:15" s="28" customFormat="1" ht="12.75">
      <c r="A23" s="66">
        <v>13</v>
      </c>
      <c r="B23" s="65" t="s">
        <v>147</v>
      </c>
      <c r="C23" s="46" t="s">
        <v>148</v>
      </c>
      <c r="D23" s="47" t="s">
        <v>32</v>
      </c>
      <c r="E23" s="48">
        <v>1564.62</v>
      </c>
      <c r="F23" s="48">
        <v>1834.032</v>
      </c>
      <c r="G23" s="23">
        <f t="shared" si="0"/>
        <v>269.41200000000003</v>
      </c>
      <c r="H23" s="49">
        <v>10.2</v>
      </c>
      <c r="I23" s="49">
        <f t="shared" si="1"/>
        <v>15959.123999999998</v>
      </c>
      <c r="J23" s="49">
        <f t="shared" si="2"/>
        <v>18707.126399999997</v>
      </c>
      <c r="K23" s="49">
        <f t="shared" si="3"/>
        <v>2748.0023999999994</v>
      </c>
      <c r="L23" s="49">
        <f t="shared" si="4"/>
        <v>17.219005253671817</v>
      </c>
      <c r="M23" s="50"/>
      <c r="O23" s="31"/>
    </row>
    <row r="24" spans="1:15" s="28" customFormat="1" ht="12.75">
      <c r="A24" s="66">
        <v>14</v>
      </c>
      <c r="B24" s="65" t="s">
        <v>149</v>
      </c>
      <c r="C24" s="46" t="s">
        <v>150</v>
      </c>
      <c r="D24" s="47" t="s">
        <v>32</v>
      </c>
      <c r="E24" s="48">
        <v>1564.62</v>
      </c>
      <c r="F24" s="48">
        <v>1834.032</v>
      </c>
      <c r="G24" s="23">
        <f t="shared" si="0"/>
        <v>269.41200000000003</v>
      </c>
      <c r="H24" s="49">
        <v>3.2</v>
      </c>
      <c r="I24" s="49">
        <f t="shared" si="1"/>
        <v>5006.784</v>
      </c>
      <c r="J24" s="49">
        <f t="shared" si="2"/>
        <v>5868.9024</v>
      </c>
      <c r="K24" s="49">
        <f t="shared" si="3"/>
        <v>862.1184000000003</v>
      </c>
      <c r="L24" s="49">
        <f t="shared" si="4"/>
        <v>17.219005253671824</v>
      </c>
      <c r="M24" s="50"/>
      <c r="O24" s="31"/>
    </row>
    <row r="25" spans="1:15" s="28" customFormat="1" ht="12.75">
      <c r="A25" s="66">
        <v>15</v>
      </c>
      <c r="B25" s="65" t="s">
        <v>66</v>
      </c>
      <c r="C25" s="46" t="s">
        <v>33</v>
      </c>
      <c r="D25" s="47" t="s">
        <v>18</v>
      </c>
      <c r="E25" s="48">
        <v>479.1</v>
      </c>
      <c r="F25" s="48">
        <v>561.596</v>
      </c>
      <c r="G25" s="23">
        <f t="shared" si="0"/>
        <v>82.49599999999998</v>
      </c>
      <c r="H25" s="49">
        <v>21.4</v>
      </c>
      <c r="I25" s="49">
        <f t="shared" si="1"/>
        <v>10252.74</v>
      </c>
      <c r="J25" s="49">
        <f t="shared" si="2"/>
        <v>12018.1544</v>
      </c>
      <c r="K25" s="49">
        <f t="shared" si="3"/>
        <v>1765.4143999999997</v>
      </c>
      <c r="L25" s="49">
        <f t="shared" si="4"/>
        <v>17.2189522020455</v>
      </c>
      <c r="M25" s="50"/>
      <c r="O25" s="31"/>
    </row>
    <row r="26" spans="1:15" s="28" customFormat="1" ht="12.75">
      <c r="A26" s="66">
        <v>16</v>
      </c>
      <c r="B26" s="65" t="s">
        <v>21</v>
      </c>
      <c r="C26" s="46" t="s">
        <v>22</v>
      </c>
      <c r="D26" s="47" t="s">
        <v>18</v>
      </c>
      <c r="E26" s="48">
        <v>314.18</v>
      </c>
      <c r="F26" s="48">
        <v>368.279</v>
      </c>
      <c r="G26" s="23">
        <f t="shared" si="0"/>
        <v>54.09899999999999</v>
      </c>
      <c r="H26" s="49">
        <v>110</v>
      </c>
      <c r="I26" s="49">
        <f t="shared" si="1"/>
        <v>34559.8</v>
      </c>
      <c r="J26" s="49">
        <f t="shared" si="2"/>
        <v>40510.69</v>
      </c>
      <c r="K26" s="49">
        <f t="shared" si="3"/>
        <v>5950.889999999999</v>
      </c>
      <c r="L26" s="49">
        <f t="shared" si="4"/>
        <v>17.21911006429435</v>
      </c>
      <c r="M26" s="50"/>
      <c r="O26" s="31"/>
    </row>
    <row r="27" spans="1:15" s="28" customFormat="1" ht="12.75">
      <c r="A27" s="66">
        <v>17</v>
      </c>
      <c r="B27" s="65" t="s">
        <v>23</v>
      </c>
      <c r="C27" s="46" t="s">
        <v>24</v>
      </c>
      <c r="D27" s="47" t="s">
        <v>18</v>
      </c>
      <c r="E27" s="48">
        <v>314.18</v>
      </c>
      <c r="F27" s="48">
        <v>368.279</v>
      </c>
      <c r="G27" s="23">
        <f t="shared" si="0"/>
        <v>54.09899999999999</v>
      </c>
      <c r="H27" s="49">
        <v>43.9</v>
      </c>
      <c r="I27" s="49">
        <f t="shared" si="1"/>
        <v>13792.502</v>
      </c>
      <c r="J27" s="49">
        <f t="shared" si="2"/>
        <v>16167.4481</v>
      </c>
      <c r="K27" s="49">
        <f t="shared" si="3"/>
        <v>2374.946099999999</v>
      </c>
      <c r="L27" s="49">
        <f t="shared" si="4"/>
        <v>17.219110064294345</v>
      </c>
      <c r="M27" s="50"/>
      <c r="O27" s="31"/>
    </row>
    <row r="28" spans="1:15" s="28" customFormat="1" ht="12.75">
      <c r="A28" s="66">
        <v>18</v>
      </c>
      <c r="B28" s="65" t="s">
        <v>25</v>
      </c>
      <c r="C28" s="46" t="s">
        <v>26</v>
      </c>
      <c r="D28" s="47" t="s">
        <v>18</v>
      </c>
      <c r="E28" s="48">
        <v>314.18</v>
      </c>
      <c r="F28" s="48">
        <v>368.279</v>
      </c>
      <c r="G28" s="23">
        <f t="shared" si="0"/>
        <v>54.09899999999999</v>
      </c>
      <c r="H28" s="49">
        <v>12.78</v>
      </c>
      <c r="I28" s="49">
        <f t="shared" si="1"/>
        <v>4015.2203999999997</v>
      </c>
      <c r="J28" s="49">
        <f t="shared" si="2"/>
        <v>4706.605619999999</v>
      </c>
      <c r="K28" s="49">
        <f t="shared" si="3"/>
        <v>691.3852199999997</v>
      </c>
      <c r="L28" s="49">
        <f t="shared" si="4"/>
        <v>17.219110064294345</v>
      </c>
      <c r="M28" s="50"/>
      <c r="O28" s="31"/>
    </row>
    <row r="29" spans="1:15" s="28" customFormat="1" ht="26.25">
      <c r="A29" s="66">
        <v>19</v>
      </c>
      <c r="B29" s="65" t="s">
        <v>36</v>
      </c>
      <c r="C29" s="46" t="s">
        <v>37</v>
      </c>
      <c r="D29" s="47" t="s">
        <v>18</v>
      </c>
      <c r="E29" s="48">
        <v>209.44</v>
      </c>
      <c r="F29" s="48">
        <v>245.504</v>
      </c>
      <c r="G29" s="23">
        <f t="shared" si="0"/>
        <v>36.06399999999999</v>
      </c>
      <c r="H29" s="49">
        <v>231</v>
      </c>
      <c r="I29" s="49">
        <f t="shared" si="1"/>
        <v>48380.64</v>
      </c>
      <c r="J29" s="49">
        <f t="shared" si="2"/>
        <v>56711.424</v>
      </c>
      <c r="K29" s="49">
        <f t="shared" si="3"/>
        <v>8330.784</v>
      </c>
      <c r="L29" s="49">
        <f t="shared" si="4"/>
        <v>17.219251336898395</v>
      </c>
      <c r="M29" s="50"/>
      <c r="O29" s="31"/>
    </row>
    <row r="30" spans="1:15" s="28" customFormat="1" ht="12.75">
      <c r="A30" s="66">
        <v>20</v>
      </c>
      <c r="B30" s="65" t="s">
        <v>38</v>
      </c>
      <c r="C30" s="46" t="s">
        <v>151</v>
      </c>
      <c r="D30" s="47" t="s">
        <v>17</v>
      </c>
      <c r="E30" s="48">
        <v>397.936</v>
      </c>
      <c r="F30" s="48">
        <v>466.457</v>
      </c>
      <c r="G30" s="23">
        <f t="shared" si="0"/>
        <v>68.52100000000002</v>
      </c>
      <c r="H30" s="49">
        <v>190</v>
      </c>
      <c r="I30" s="49">
        <f t="shared" si="1"/>
        <v>75607.84</v>
      </c>
      <c r="J30" s="49">
        <f t="shared" si="2"/>
        <v>88626.83</v>
      </c>
      <c r="K30" s="49">
        <f t="shared" si="3"/>
        <v>13018.990000000005</v>
      </c>
      <c r="L30" s="49">
        <f t="shared" si="4"/>
        <v>17.21910055888385</v>
      </c>
      <c r="M30" s="50"/>
      <c r="O30" s="31"/>
    </row>
    <row r="31" spans="1:15" s="28" customFormat="1" ht="12.75">
      <c r="A31" s="66">
        <v>21</v>
      </c>
      <c r="B31" s="65" t="s">
        <v>27</v>
      </c>
      <c r="C31" s="46" t="s">
        <v>73</v>
      </c>
      <c r="D31" s="47" t="s">
        <v>18</v>
      </c>
      <c r="E31" s="48">
        <v>30.66</v>
      </c>
      <c r="F31" s="48">
        <v>35.939</v>
      </c>
      <c r="G31" s="23">
        <f t="shared" si="0"/>
        <v>5.279</v>
      </c>
      <c r="H31" s="49">
        <v>75</v>
      </c>
      <c r="I31" s="49">
        <f t="shared" si="1"/>
        <v>2299.5</v>
      </c>
      <c r="J31" s="49">
        <f t="shared" si="2"/>
        <v>2695.425</v>
      </c>
      <c r="K31" s="49">
        <f t="shared" si="3"/>
        <v>395.9250000000002</v>
      </c>
      <c r="L31" s="49">
        <f t="shared" si="4"/>
        <v>17.21787345075017</v>
      </c>
      <c r="M31" s="50"/>
      <c r="O31" s="31"/>
    </row>
    <row r="32" spans="1:15" s="28" customFormat="1" ht="12.75">
      <c r="A32" s="71"/>
      <c r="B32" s="55"/>
      <c r="C32" s="56" t="s">
        <v>219</v>
      </c>
      <c r="D32" s="47"/>
      <c r="E32" s="48"/>
      <c r="F32" s="48">
        <v>0</v>
      </c>
      <c r="G32" s="23"/>
      <c r="H32" s="49"/>
      <c r="I32" s="49"/>
      <c r="J32" s="49"/>
      <c r="K32" s="49"/>
      <c r="L32" s="49"/>
      <c r="M32" s="50"/>
      <c r="O32" s="31"/>
    </row>
    <row r="33" spans="1:15" s="28" customFormat="1" ht="12.75">
      <c r="A33" s="66">
        <v>22</v>
      </c>
      <c r="B33" s="65" t="s">
        <v>153</v>
      </c>
      <c r="C33" s="46" t="s">
        <v>154</v>
      </c>
      <c r="D33" s="47" t="s">
        <v>17</v>
      </c>
      <c r="E33" s="48">
        <v>40.679</v>
      </c>
      <c r="F33" s="48">
        <v>47.684</v>
      </c>
      <c r="G33" s="23">
        <f t="shared" si="0"/>
        <v>7.0049999999999955</v>
      </c>
      <c r="H33" s="49">
        <v>245</v>
      </c>
      <c r="I33" s="49">
        <f t="shared" si="1"/>
        <v>9966.355000000001</v>
      </c>
      <c r="J33" s="49">
        <f t="shared" si="2"/>
        <v>11682.58</v>
      </c>
      <c r="K33" s="49">
        <f t="shared" si="3"/>
        <v>1716.2249999999985</v>
      </c>
      <c r="L33" s="49">
        <f t="shared" si="4"/>
        <v>17.220187320238928</v>
      </c>
      <c r="M33" s="50"/>
      <c r="O33" s="31"/>
    </row>
    <row r="34" spans="1:15" s="28" customFormat="1" ht="12.75">
      <c r="A34" s="71"/>
      <c r="B34" s="55"/>
      <c r="C34" s="56" t="s">
        <v>220</v>
      </c>
      <c r="D34" s="47"/>
      <c r="E34" s="48"/>
      <c r="F34" s="48">
        <v>0</v>
      </c>
      <c r="G34" s="23"/>
      <c r="H34" s="49"/>
      <c r="I34" s="49"/>
      <c r="J34" s="49"/>
      <c r="K34" s="49"/>
      <c r="L34" s="49"/>
      <c r="M34" s="50"/>
      <c r="O34" s="31"/>
    </row>
    <row r="35" spans="1:15" s="28" customFormat="1" ht="12.75">
      <c r="A35" s="66">
        <v>23</v>
      </c>
      <c r="B35" s="65" t="s">
        <v>27</v>
      </c>
      <c r="C35" s="46" t="s">
        <v>156</v>
      </c>
      <c r="D35" s="47" t="s">
        <v>18</v>
      </c>
      <c r="E35" s="48">
        <v>479.1</v>
      </c>
      <c r="F35" s="48">
        <v>561.596</v>
      </c>
      <c r="G35" s="23">
        <f t="shared" si="0"/>
        <v>82.49599999999998</v>
      </c>
      <c r="H35" s="49">
        <v>75</v>
      </c>
      <c r="I35" s="49">
        <f t="shared" si="1"/>
        <v>35932.5</v>
      </c>
      <c r="J35" s="49">
        <f t="shared" si="2"/>
        <v>42119.7</v>
      </c>
      <c r="K35" s="49">
        <f t="shared" si="3"/>
        <v>6187.199999999997</v>
      </c>
      <c r="L35" s="49">
        <f t="shared" si="4"/>
        <v>17.218952202045493</v>
      </c>
      <c r="M35" s="50"/>
      <c r="O35" s="31"/>
    </row>
    <row r="36" spans="1:15" s="28" customFormat="1" ht="26.25">
      <c r="A36" s="66">
        <v>24</v>
      </c>
      <c r="B36" s="65" t="s">
        <v>39</v>
      </c>
      <c r="C36" s="46" t="s">
        <v>40</v>
      </c>
      <c r="D36" s="47" t="s">
        <v>32</v>
      </c>
      <c r="E36" s="48">
        <v>362.3</v>
      </c>
      <c r="F36" s="48">
        <v>424.684</v>
      </c>
      <c r="G36" s="23">
        <f t="shared" si="0"/>
        <v>62.384000000000015</v>
      </c>
      <c r="H36" s="49">
        <v>37</v>
      </c>
      <c r="I36" s="49">
        <f t="shared" si="1"/>
        <v>13405.1</v>
      </c>
      <c r="J36" s="49">
        <f t="shared" si="2"/>
        <v>15713.308</v>
      </c>
      <c r="K36" s="49">
        <f t="shared" si="3"/>
        <v>2308.2080000000005</v>
      </c>
      <c r="L36" s="49">
        <f t="shared" si="4"/>
        <v>17.218879381727852</v>
      </c>
      <c r="M36" s="50"/>
      <c r="O36" s="31"/>
    </row>
    <row r="37" spans="1:15" s="28" customFormat="1" ht="12.75">
      <c r="A37" s="66">
        <v>25</v>
      </c>
      <c r="B37" s="65" t="s">
        <v>41</v>
      </c>
      <c r="C37" s="46" t="s">
        <v>42</v>
      </c>
      <c r="D37" s="47" t="s">
        <v>32</v>
      </c>
      <c r="E37" s="48">
        <v>362.3</v>
      </c>
      <c r="F37" s="48">
        <v>424.684</v>
      </c>
      <c r="G37" s="23">
        <f t="shared" si="0"/>
        <v>62.384000000000015</v>
      </c>
      <c r="H37" s="49">
        <v>12</v>
      </c>
      <c r="I37" s="49">
        <f t="shared" si="1"/>
        <v>4347.6</v>
      </c>
      <c r="J37" s="49">
        <f t="shared" si="2"/>
        <v>5096.2080000000005</v>
      </c>
      <c r="K37" s="49">
        <f t="shared" si="3"/>
        <v>748.6080000000002</v>
      </c>
      <c r="L37" s="49">
        <f t="shared" si="4"/>
        <v>17.218879381727852</v>
      </c>
      <c r="M37" s="50"/>
      <c r="O37" s="31"/>
    </row>
    <row r="38" spans="1:15" s="28" customFormat="1" ht="12.75">
      <c r="A38" s="66">
        <v>26</v>
      </c>
      <c r="B38" s="65" t="s">
        <v>29</v>
      </c>
      <c r="C38" s="46" t="s">
        <v>214</v>
      </c>
      <c r="D38" s="47" t="s">
        <v>43</v>
      </c>
      <c r="E38" s="48">
        <v>7.24</v>
      </c>
      <c r="F38" s="48">
        <v>8.487</v>
      </c>
      <c r="G38" s="23">
        <f t="shared" si="0"/>
        <v>1.2469999999999999</v>
      </c>
      <c r="H38" s="49">
        <v>8.5</v>
      </c>
      <c r="I38" s="49">
        <f t="shared" si="1"/>
        <v>61.54</v>
      </c>
      <c r="J38" s="49">
        <f t="shared" si="2"/>
        <v>72.1395</v>
      </c>
      <c r="K38" s="49">
        <f t="shared" si="3"/>
        <v>10.599499999999999</v>
      </c>
      <c r="L38" s="49">
        <f t="shared" si="4"/>
        <v>17.223756906077348</v>
      </c>
      <c r="M38" s="50"/>
      <c r="O38" s="31"/>
    </row>
    <row r="39" spans="1:14" ht="12.75">
      <c r="A39" s="62"/>
      <c r="B39" s="69" t="s">
        <v>139</v>
      </c>
      <c r="C39" s="72" t="s">
        <v>159</v>
      </c>
      <c r="D39" s="52"/>
      <c r="E39" s="53"/>
      <c r="F39" s="22">
        <v>0</v>
      </c>
      <c r="G39" s="23"/>
      <c r="H39" s="1"/>
      <c r="I39" s="1"/>
      <c r="J39" s="1"/>
      <c r="K39" s="49"/>
      <c r="L39" s="4"/>
      <c r="M39" s="29"/>
      <c r="N39" s="3"/>
    </row>
    <row r="40" spans="1:15" s="45" customFormat="1" ht="12.75">
      <c r="A40" s="66">
        <v>1</v>
      </c>
      <c r="B40" s="65" t="s">
        <v>74</v>
      </c>
      <c r="C40" s="73" t="s">
        <v>221</v>
      </c>
      <c r="D40" s="52" t="s">
        <v>32</v>
      </c>
      <c r="E40" s="58">
        <v>22.2</v>
      </c>
      <c r="F40" s="22">
        <v>26.023</v>
      </c>
      <c r="G40" s="23">
        <f t="shared" si="0"/>
        <v>3.8230000000000004</v>
      </c>
      <c r="H40" s="1">
        <v>43.6</v>
      </c>
      <c r="I40" s="1">
        <f t="shared" si="1"/>
        <v>967.92</v>
      </c>
      <c r="J40" s="1">
        <f t="shared" si="2"/>
        <v>1134.6028000000001</v>
      </c>
      <c r="K40" s="4">
        <f t="shared" si="3"/>
        <v>166.68280000000016</v>
      </c>
      <c r="L40" s="4">
        <f t="shared" si="4"/>
        <v>17.22072072072074</v>
      </c>
      <c r="M40" s="5"/>
      <c r="N40" s="30"/>
      <c r="O40" s="97"/>
    </row>
    <row r="41" spans="1:15" s="28" customFormat="1" ht="12.75">
      <c r="A41" s="66">
        <v>2</v>
      </c>
      <c r="B41" s="65" t="s">
        <v>75</v>
      </c>
      <c r="C41" s="46" t="s">
        <v>76</v>
      </c>
      <c r="D41" s="47" t="s">
        <v>32</v>
      </c>
      <c r="E41" s="48">
        <v>18.5</v>
      </c>
      <c r="F41" s="48">
        <v>21.686</v>
      </c>
      <c r="G41" s="23">
        <f t="shared" si="0"/>
        <v>3.186</v>
      </c>
      <c r="H41" s="49">
        <v>8.9</v>
      </c>
      <c r="I41" s="49">
        <f t="shared" si="1"/>
        <v>164.65</v>
      </c>
      <c r="J41" s="49">
        <f t="shared" si="2"/>
        <v>193.0054</v>
      </c>
      <c r="K41" s="49">
        <f t="shared" si="3"/>
        <v>28.355400000000003</v>
      </c>
      <c r="L41" s="49">
        <f t="shared" si="4"/>
        <v>17.221621621621622</v>
      </c>
      <c r="M41" s="50"/>
      <c r="O41" s="31"/>
    </row>
    <row r="42" spans="1:15" s="28" customFormat="1" ht="12.75">
      <c r="A42" s="66">
        <v>3</v>
      </c>
      <c r="B42" s="65" t="s">
        <v>77</v>
      </c>
      <c r="C42" s="46" t="s">
        <v>78</v>
      </c>
      <c r="D42" s="47" t="s">
        <v>32</v>
      </c>
      <c r="E42" s="48">
        <v>18.5</v>
      </c>
      <c r="F42" s="48">
        <v>21.686</v>
      </c>
      <c r="G42" s="23">
        <f t="shared" si="0"/>
        <v>3.186</v>
      </c>
      <c r="H42" s="49">
        <v>21</v>
      </c>
      <c r="I42" s="49">
        <f t="shared" si="1"/>
        <v>388.5</v>
      </c>
      <c r="J42" s="49">
        <f t="shared" si="2"/>
        <v>455.406</v>
      </c>
      <c r="K42" s="49">
        <f t="shared" si="3"/>
        <v>66.906</v>
      </c>
      <c r="L42" s="49">
        <f t="shared" si="4"/>
        <v>17.221621621621622</v>
      </c>
      <c r="M42" s="50"/>
      <c r="O42" s="31"/>
    </row>
    <row r="43" spans="1:15" s="28" customFormat="1" ht="12.75">
      <c r="A43" s="66">
        <v>4</v>
      </c>
      <c r="B43" s="65" t="s">
        <v>79</v>
      </c>
      <c r="C43" s="46" t="s">
        <v>80</v>
      </c>
      <c r="D43" s="47" t="s">
        <v>32</v>
      </c>
      <c r="E43" s="48">
        <v>18.5</v>
      </c>
      <c r="F43" s="48">
        <v>21.686</v>
      </c>
      <c r="G43" s="23">
        <f t="shared" si="0"/>
        <v>3.186</v>
      </c>
      <c r="H43" s="49">
        <v>21.4</v>
      </c>
      <c r="I43" s="49">
        <f t="shared" si="1"/>
        <v>395.9</v>
      </c>
      <c r="J43" s="49">
        <f t="shared" si="2"/>
        <v>464.08039999999994</v>
      </c>
      <c r="K43" s="49">
        <f t="shared" si="3"/>
        <v>68.18039999999996</v>
      </c>
      <c r="L43" s="49">
        <f t="shared" si="4"/>
        <v>17.221621621621615</v>
      </c>
      <c r="M43" s="50"/>
      <c r="O43" s="31"/>
    </row>
    <row r="44" spans="1:15" s="28" customFormat="1" ht="12.75">
      <c r="A44" s="62"/>
      <c r="B44" s="69" t="s">
        <v>139</v>
      </c>
      <c r="C44" s="57" t="s">
        <v>164</v>
      </c>
      <c r="D44" s="47"/>
      <c r="E44" s="48"/>
      <c r="F44" s="48"/>
      <c r="G44" s="23"/>
      <c r="H44" s="49"/>
      <c r="I44" s="49"/>
      <c r="J44" s="49"/>
      <c r="K44" s="49"/>
      <c r="L44" s="49"/>
      <c r="M44" s="50"/>
      <c r="O44" s="31"/>
    </row>
    <row r="45" spans="1:15" s="28" customFormat="1" ht="12.75">
      <c r="A45" s="66">
        <v>1</v>
      </c>
      <c r="B45" s="65" t="s">
        <v>44</v>
      </c>
      <c r="C45" s="46" t="s">
        <v>45</v>
      </c>
      <c r="D45" s="47" t="s">
        <v>18</v>
      </c>
      <c r="E45" s="48">
        <v>38.08</v>
      </c>
      <c r="F45" s="48">
        <v>44.637</v>
      </c>
      <c r="G45" s="23">
        <f t="shared" si="0"/>
        <v>6.557000000000002</v>
      </c>
      <c r="H45" s="49">
        <v>750</v>
      </c>
      <c r="I45" s="49">
        <f t="shared" si="1"/>
        <v>28560</v>
      </c>
      <c r="J45" s="49">
        <f t="shared" si="2"/>
        <v>33477.75</v>
      </c>
      <c r="K45" s="49">
        <f t="shared" si="3"/>
        <v>4917.75</v>
      </c>
      <c r="L45" s="49">
        <f t="shared" si="4"/>
        <v>17.219012605042014</v>
      </c>
      <c r="M45" s="50"/>
      <c r="O45" s="31"/>
    </row>
    <row r="46" spans="1:15" s="28" customFormat="1" ht="12.75">
      <c r="A46" s="62"/>
      <c r="B46" s="69" t="s">
        <v>139</v>
      </c>
      <c r="C46" s="57" t="s">
        <v>170</v>
      </c>
      <c r="D46" s="47"/>
      <c r="E46" s="48"/>
      <c r="F46" s="48"/>
      <c r="G46" s="23"/>
      <c r="H46" s="49"/>
      <c r="I46" s="49"/>
      <c r="J46" s="49"/>
      <c r="K46" s="49"/>
      <c r="L46" s="49"/>
      <c r="M46" s="50"/>
      <c r="O46" s="31"/>
    </row>
    <row r="47" spans="1:15" s="28" customFormat="1" ht="12.75">
      <c r="A47" s="66">
        <v>1</v>
      </c>
      <c r="B47" s="65" t="s">
        <v>81</v>
      </c>
      <c r="C47" s="46" t="s">
        <v>82</v>
      </c>
      <c r="D47" s="47" t="s">
        <v>32</v>
      </c>
      <c r="E47" s="48">
        <v>18.5</v>
      </c>
      <c r="F47" s="48">
        <v>21.686</v>
      </c>
      <c r="G47" s="23">
        <f t="shared" si="0"/>
        <v>3.186</v>
      </c>
      <c r="H47" s="49">
        <v>63.6</v>
      </c>
      <c r="I47" s="49">
        <f t="shared" si="1"/>
        <v>1176.6000000000001</v>
      </c>
      <c r="J47" s="49">
        <f t="shared" si="2"/>
        <v>1379.2296000000001</v>
      </c>
      <c r="K47" s="49">
        <f t="shared" si="3"/>
        <v>202.62959999999998</v>
      </c>
      <c r="L47" s="49">
        <f t="shared" si="4"/>
        <v>17.22162162162162</v>
      </c>
      <c r="M47" s="50"/>
      <c r="O47" s="31"/>
    </row>
    <row r="48" spans="1:15" s="28" customFormat="1" ht="12.75">
      <c r="A48" s="66">
        <v>2</v>
      </c>
      <c r="B48" s="65" t="s">
        <v>83</v>
      </c>
      <c r="C48" s="46" t="s">
        <v>84</v>
      </c>
      <c r="D48" s="47" t="s">
        <v>32</v>
      </c>
      <c r="E48" s="48">
        <v>18.5</v>
      </c>
      <c r="F48" s="48">
        <v>21.686</v>
      </c>
      <c r="G48" s="23">
        <f t="shared" si="0"/>
        <v>3.186</v>
      </c>
      <c r="H48" s="49">
        <v>70.5</v>
      </c>
      <c r="I48" s="49">
        <f t="shared" si="1"/>
        <v>1304.25</v>
      </c>
      <c r="J48" s="49">
        <f t="shared" si="2"/>
        <v>1528.863</v>
      </c>
      <c r="K48" s="49">
        <f t="shared" si="3"/>
        <v>224.61300000000006</v>
      </c>
      <c r="L48" s="49">
        <f t="shared" si="4"/>
        <v>17.221621621621626</v>
      </c>
      <c r="M48" s="50"/>
      <c r="O48" s="31"/>
    </row>
    <row r="49" spans="1:15" s="28" customFormat="1" ht="12.75">
      <c r="A49" s="66">
        <v>3</v>
      </c>
      <c r="B49" s="65" t="s">
        <v>83</v>
      </c>
      <c r="C49" s="46" t="s">
        <v>84</v>
      </c>
      <c r="D49" s="47" t="s">
        <v>32</v>
      </c>
      <c r="E49" s="48">
        <v>18.5</v>
      </c>
      <c r="F49" s="48">
        <v>21.686</v>
      </c>
      <c r="G49" s="23">
        <f t="shared" si="0"/>
        <v>3.186</v>
      </c>
      <c r="H49" s="49">
        <v>70.5</v>
      </c>
      <c r="I49" s="49">
        <f t="shared" si="1"/>
        <v>1304.25</v>
      </c>
      <c r="J49" s="49">
        <f t="shared" si="2"/>
        <v>1528.863</v>
      </c>
      <c r="K49" s="49">
        <f t="shared" si="3"/>
        <v>224.61300000000006</v>
      </c>
      <c r="L49" s="49">
        <f t="shared" si="4"/>
        <v>17.221621621621626</v>
      </c>
      <c r="M49" s="50"/>
      <c r="O49" s="31"/>
    </row>
    <row r="50" spans="1:15" s="28" customFormat="1" ht="12.75">
      <c r="A50" s="62"/>
      <c r="B50" s="69" t="s">
        <v>139</v>
      </c>
      <c r="C50" s="57" t="s">
        <v>175</v>
      </c>
      <c r="D50" s="47"/>
      <c r="E50" s="48"/>
      <c r="F50" s="48"/>
      <c r="G50" s="23"/>
      <c r="H50" s="49"/>
      <c r="I50" s="49"/>
      <c r="J50" s="49"/>
      <c r="K50" s="49"/>
      <c r="L50" s="49"/>
      <c r="M50" s="50"/>
      <c r="O50" s="31"/>
    </row>
    <row r="51" spans="1:15" s="28" customFormat="1" ht="12.75">
      <c r="A51" s="66">
        <v>1</v>
      </c>
      <c r="B51" s="65" t="s">
        <v>85</v>
      </c>
      <c r="C51" s="46" t="s">
        <v>222</v>
      </c>
      <c r="D51" s="47" t="s">
        <v>32</v>
      </c>
      <c r="E51" s="48">
        <v>22.2</v>
      </c>
      <c r="F51" s="48">
        <v>26.023</v>
      </c>
      <c r="G51" s="23">
        <f t="shared" si="0"/>
        <v>3.8230000000000004</v>
      </c>
      <c r="H51" s="49">
        <v>245</v>
      </c>
      <c r="I51" s="49">
        <f t="shared" si="1"/>
        <v>5439</v>
      </c>
      <c r="J51" s="49">
        <f t="shared" si="2"/>
        <v>6375.635</v>
      </c>
      <c r="K51" s="49">
        <f t="shared" si="3"/>
        <v>936.6350000000002</v>
      </c>
      <c r="L51" s="49">
        <f t="shared" si="4"/>
        <v>17.220720720720724</v>
      </c>
      <c r="M51" s="50"/>
      <c r="O51" s="31"/>
    </row>
    <row r="52" spans="1:15" s="28" customFormat="1" ht="12.75">
      <c r="A52" s="66">
        <v>2</v>
      </c>
      <c r="B52" s="65" t="s">
        <v>86</v>
      </c>
      <c r="C52" s="46" t="s">
        <v>87</v>
      </c>
      <c r="D52" s="47" t="s">
        <v>32</v>
      </c>
      <c r="E52" s="48">
        <v>22.2</v>
      </c>
      <c r="F52" s="48">
        <v>26.023</v>
      </c>
      <c r="G52" s="23">
        <f t="shared" si="0"/>
        <v>3.8230000000000004</v>
      </c>
      <c r="H52" s="49">
        <v>225</v>
      </c>
      <c r="I52" s="49">
        <f t="shared" si="1"/>
        <v>4995</v>
      </c>
      <c r="J52" s="49">
        <f t="shared" si="2"/>
        <v>5855.175</v>
      </c>
      <c r="K52" s="49">
        <f t="shared" si="3"/>
        <v>860.1750000000002</v>
      </c>
      <c r="L52" s="49">
        <f t="shared" si="4"/>
        <v>17.220720720720724</v>
      </c>
      <c r="M52" s="50"/>
      <c r="O52" s="31"/>
    </row>
    <row r="53" spans="1:15" s="28" customFormat="1" ht="12.75">
      <c r="A53" s="66">
        <v>3</v>
      </c>
      <c r="B53" s="65" t="s">
        <v>88</v>
      </c>
      <c r="C53" s="46" t="s">
        <v>89</v>
      </c>
      <c r="D53" s="47" t="s">
        <v>32</v>
      </c>
      <c r="E53" s="48">
        <v>18.5</v>
      </c>
      <c r="F53" s="48">
        <v>21.686</v>
      </c>
      <c r="G53" s="23">
        <f t="shared" si="0"/>
        <v>3.186</v>
      </c>
      <c r="H53" s="49">
        <v>12</v>
      </c>
      <c r="I53" s="49">
        <f t="shared" si="1"/>
        <v>222</v>
      </c>
      <c r="J53" s="49">
        <f t="shared" si="2"/>
        <v>260.23199999999997</v>
      </c>
      <c r="K53" s="49">
        <f t="shared" si="3"/>
        <v>38.23199999999997</v>
      </c>
      <c r="L53" s="49">
        <f t="shared" si="4"/>
        <v>17.22162162162161</v>
      </c>
      <c r="M53" s="50"/>
      <c r="O53" s="31"/>
    </row>
    <row r="54" spans="1:15" s="28" customFormat="1" ht="12.75">
      <c r="A54" s="66">
        <v>4</v>
      </c>
      <c r="B54" s="65" t="s">
        <v>90</v>
      </c>
      <c r="C54" s="46" t="s">
        <v>91</v>
      </c>
      <c r="D54" s="47" t="s">
        <v>32</v>
      </c>
      <c r="E54" s="48">
        <v>18.5</v>
      </c>
      <c r="F54" s="48">
        <v>21.686</v>
      </c>
      <c r="G54" s="23">
        <f t="shared" si="0"/>
        <v>3.186</v>
      </c>
      <c r="H54" s="49">
        <v>110</v>
      </c>
      <c r="I54" s="49">
        <f t="shared" si="1"/>
        <v>2035</v>
      </c>
      <c r="J54" s="49">
        <f t="shared" si="2"/>
        <v>2385.46</v>
      </c>
      <c r="K54" s="49">
        <f t="shared" si="3"/>
        <v>350.46000000000004</v>
      </c>
      <c r="L54" s="49">
        <f t="shared" si="4"/>
        <v>17.221621621621622</v>
      </c>
      <c r="M54" s="50"/>
      <c r="O54" s="31"/>
    </row>
    <row r="55" spans="1:14" ht="12.75">
      <c r="A55" s="62"/>
      <c r="B55" s="69" t="s">
        <v>139</v>
      </c>
      <c r="C55" s="72" t="s">
        <v>186</v>
      </c>
      <c r="D55" s="52"/>
      <c r="E55" s="53"/>
      <c r="F55" s="22"/>
      <c r="G55" s="23"/>
      <c r="H55" s="1"/>
      <c r="I55" s="1"/>
      <c r="J55" s="1"/>
      <c r="K55" s="49"/>
      <c r="L55" s="4"/>
      <c r="M55" s="29"/>
      <c r="N55" s="3"/>
    </row>
    <row r="56" spans="1:15" s="28" customFormat="1" ht="15" customHeight="1">
      <c r="A56" s="66">
        <v>1</v>
      </c>
      <c r="B56" s="65" t="s">
        <v>46</v>
      </c>
      <c r="C56" s="46" t="s">
        <v>47</v>
      </c>
      <c r="D56" s="47" t="s">
        <v>48</v>
      </c>
      <c r="E56" s="48">
        <v>380.8</v>
      </c>
      <c r="F56" s="48">
        <v>446.37</v>
      </c>
      <c r="G56" s="23">
        <f t="shared" si="0"/>
        <v>65.57</v>
      </c>
      <c r="H56" s="49">
        <v>96.41</v>
      </c>
      <c r="I56" s="49">
        <f t="shared" si="1"/>
        <v>36712.928</v>
      </c>
      <c r="J56" s="49">
        <f t="shared" si="2"/>
        <v>43034.5317</v>
      </c>
      <c r="K56" s="49">
        <f t="shared" si="3"/>
        <v>6321.6037</v>
      </c>
      <c r="L56" s="49">
        <f t="shared" si="4"/>
        <v>17.219012605042018</v>
      </c>
      <c r="M56" s="50"/>
      <c r="O56" s="31"/>
    </row>
    <row r="57" spans="1:15" s="28" customFormat="1" ht="12.75">
      <c r="A57" s="66">
        <v>2</v>
      </c>
      <c r="B57" s="65"/>
      <c r="C57" s="46" t="s">
        <v>187</v>
      </c>
      <c r="D57" s="47" t="s">
        <v>188</v>
      </c>
      <c r="E57" s="48">
        <v>69</v>
      </c>
      <c r="F57" s="48">
        <v>82</v>
      </c>
      <c r="G57" s="23">
        <f t="shared" si="0"/>
        <v>13</v>
      </c>
      <c r="H57" s="49">
        <v>3533</v>
      </c>
      <c r="I57" s="49">
        <f t="shared" si="1"/>
        <v>243777</v>
      </c>
      <c r="J57" s="49">
        <f t="shared" si="2"/>
        <v>289706</v>
      </c>
      <c r="K57" s="49">
        <f t="shared" si="3"/>
        <v>45929</v>
      </c>
      <c r="L57" s="49">
        <f t="shared" si="4"/>
        <v>18.840579710144926</v>
      </c>
      <c r="M57" s="50"/>
      <c r="O57" s="31"/>
    </row>
    <row r="58" spans="1:15" s="28" customFormat="1" ht="12.75">
      <c r="A58" s="66">
        <v>3</v>
      </c>
      <c r="B58" s="65"/>
      <c r="C58" s="46" t="s">
        <v>189</v>
      </c>
      <c r="D58" s="47" t="s">
        <v>188</v>
      </c>
      <c r="E58" s="48">
        <v>10</v>
      </c>
      <c r="F58" s="48">
        <v>11</v>
      </c>
      <c r="G58" s="23">
        <f t="shared" si="0"/>
        <v>1</v>
      </c>
      <c r="H58" s="49">
        <v>1720</v>
      </c>
      <c r="I58" s="49">
        <f t="shared" si="1"/>
        <v>17200</v>
      </c>
      <c r="J58" s="49">
        <f t="shared" si="2"/>
        <v>18920</v>
      </c>
      <c r="K58" s="49">
        <f t="shared" si="3"/>
        <v>1720</v>
      </c>
      <c r="L58" s="49">
        <f t="shared" si="4"/>
        <v>10</v>
      </c>
      <c r="M58" s="50"/>
      <c r="O58" s="31"/>
    </row>
    <row r="59" spans="1:15" s="28" customFormat="1" ht="12.75">
      <c r="A59" s="66">
        <v>4</v>
      </c>
      <c r="B59" s="65"/>
      <c r="C59" s="46" t="s">
        <v>190</v>
      </c>
      <c r="D59" s="47" t="s">
        <v>188</v>
      </c>
      <c r="E59" s="48">
        <v>3</v>
      </c>
      <c r="F59" s="48">
        <v>3</v>
      </c>
      <c r="G59" s="23">
        <f t="shared" si="0"/>
        <v>0</v>
      </c>
      <c r="H59" s="49">
        <v>2195</v>
      </c>
      <c r="I59" s="49">
        <f t="shared" si="1"/>
        <v>6585</v>
      </c>
      <c r="J59" s="49">
        <f t="shared" si="2"/>
        <v>6585</v>
      </c>
      <c r="K59" s="49">
        <f t="shared" si="3"/>
        <v>0</v>
      </c>
      <c r="L59" s="49">
        <f t="shared" si="4"/>
        <v>0</v>
      </c>
      <c r="M59" s="50"/>
      <c r="O59" s="31"/>
    </row>
    <row r="60" spans="1:15" s="28" customFormat="1" ht="12.75">
      <c r="A60" s="66">
        <v>5</v>
      </c>
      <c r="B60" s="65"/>
      <c r="C60" s="46" t="s">
        <v>191</v>
      </c>
      <c r="D60" s="47" t="s">
        <v>188</v>
      </c>
      <c r="E60" s="48">
        <v>82</v>
      </c>
      <c r="F60" s="48">
        <v>95</v>
      </c>
      <c r="G60" s="23">
        <f t="shared" si="0"/>
        <v>13</v>
      </c>
      <c r="H60" s="49">
        <v>75</v>
      </c>
      <c r="I60" s="49">
        <f t="shared" si="1"/>
        <v>6150</v>
      </c>
      <c r="J60" s="49">
        <f t="shared" si="2"/>
        <v>7125</v>
      </c>
      <c r="K60" s="49">
        <f t="shared" si="3"/>
        <v>975</v>
      </c>
      <c r="L60" s="49">
        <f t="shared" si="4"/>
        <v>15.853658536585366</v>
      </c>
      <c r="M60" s="50"/>
      <c r="O60" s="31"/>
    </row>
    <row r="61" spans="1:15" s="28" customFormat="1" ht="12.75">
      <c r="A61" s="62"/>
      <c r="B61" s="69" t="s">
        <v>139</v>
      </c>
      <c r="C61" s="57" t="s">
        <v>192</v>
      </c>
      <c r="D61" s="47"/>
      <c r="E61" s="48"/>
      <c r="F61" s="48"/>
      <c r="G61" s="23"/>
      <c r="H61" s="49"/>
      <c r="I61" s="49"/>
      <c r="J61" s="49"/>
      <c r="K61" s="49"/>
      <c r="L61" s="49"/>
      <c r="M61" s="50"/>
      <c r="O61" s="31"/>
    </row>
    <row r="62" spans="1:15" s="28" customFormat="1" ht="12.75">
      <c r="A62" s="66">
        <v>1</v>
      </c>
      <c r="B62" s="65" t="s">
        <v>193</v>
      </c>
      <c r="C62" s="46" t="s">
        <v>194</v>
      </c>
      <c r="D62" s="47" t="s">
        <v>48</v>
      </c>
      <c r="E62" s="48">
        <v>380.8</v>
      </c>
      <c r="F62" s="48">
        <v>446.37</v>
      </c>
      <c r="G62" s="23">
        <f t="shared" si="0"/>
        <v>65.57</v>
      </c>
      <c r="H62" s="49">
        <v>40</v>
      </c>
      <c r="I62" s="49">
        <f t="shared" si="1"/>
        <v>15232</v>
      </c>
      <c r="J62" s="49">
        <f t="shared" si="2"/>
        <v>17854.8</v>
      </c>
      <c r="K62" s="49">
        <f t="shared" si="3"/>
        <v>2622.7999999999993</v>
      </c>
      <c r="L62" s="49">
        <f t="shared" si="4"/>
        <v>17.219012605042014</v>
      </c>
      <c r="M62" s="50"/>
      <c r="O62" s="31"/>
    </row>
    <row r="63" spans="1:15" s="28" customFormat="1" ht="12.75">
      <c r="A63" s="66">
        <v>2</v>
      </c>
      <c r="B63" s="65" t="s">
        <v>34</v>
      </c>
      <c r="C63" s="46" t="s">
        <v>49</v>
      </c>
      <c r="D63" s="47" t="s">
        <v>48</v>
      </c>
      <c r="E63" s="48">
        <v>380.8</v>
      </c>
      <c r="F63" s="48">
        <v>446.37</v>
      </c>
      <c r="G63" s="23">
        <f t="shared" si="0"/>
        <v>65.57</v>
      </c>
      <c r="H63" s="49">
        <v>35</v>
      </c>
      <c r="I63" s="49">
        <f t="shared" si="1"/>
        <v>13328</v>
      </c>
      <c r="J63" s="49">
        <f t="shared" si="2"/>
        <v>15622.95</v>
      </c>
      <c r="K63" s="49">
        <f t="shared" si="3"/>
        <v>2294.9500000000007</v>
      </c>
      <c r="L63" s="49">
        <f t="shared" si="4"/>
        <v>17.21901260504202</v>
      </c>
      <c r="M63" s="50"/>
      <c r="O63" s="31"/>
    </row>
    <row r="64" spans="1:15" s="28" customFormat="1" ht="26.25">
      <c r="A64" s="66">
        <v>3</v>
      </c>
      <c r="B64" s="65" t="s">
        <v>92</v>
      </c>
      <c r="C64" s="46" t="s">
        <v>50</v>
      </c>
      <c r="D64" s="47" t="s">
        <v>51</v>
      </c>
      <c r="E64" s="48">
        <v>6</v>
      </c>
      <c r="F64" s="48">
        <v>9</v>
      </c>
      <c r="G64" s="23">
        <f t="shared" si="0"/>
        <v>3</v>
      </c>
      <c r="H64" s="49">
        <v>1210</v>
      </c>
      <c r="I64" s="49">
        <f t="shared" si="1"/>
        <v>7260</v>
      </c>
      <c r="J64" s="49">
        <f t="shared" si="2"/>
        <v>10890</v>
      </c>
      <c r="K64" s="49">
        <f t="shared" si="3"/>
        <v>3630</v>
      </c>
      <c r="L64" s="49">
        <f t="shared" si="4"/>
        <v>50.00000000000001</v>
      </c>
      <c r="M64" s="50"/>
      <c r="O64" s="31"/>
    </row>
    <row r="65" spans="1:15" s="28" customFormat="1" ht="15" customHeight="1">
      <c r="A65" s="66">
        <v>4</v>
      </c>
      <c r="B65" s="65" t="s">
        <v>95</v>
      </c>
      <c r="C65" s="46" t="s">
        <v>96</v>
      </c>
      <c r="D65" s="47" t="s">
        <v>51</v>
      </c>
      <c r="E65" s="48">
        <v>1</v>
      </c>
      <c r="F65" s="48">
        <v>4</v>
      </c>
      <c r="G65" s="23">
        <f t="shared" si="0"/>
        <v>3</v>
      </c>
      <c r="H65" s="49">
        <v>5204.63</v>
      </c>
      <c r="I65" s="49">
        <f t="shared" si="1"/>
        <v>5204.63</v>
      </c>
      <c r="J65" s="49">
        <f t="shared" si="2"/>
        <v>20818.52</v>
      </c>
      <c r="K65" s="49">
        <f t="shared" si="3"/>
        <v>15613.89</v>
      </c>
      <c r="L65" s="49">
        <f t="shared" si="4"/>
        <v>300</v>
      </c>
      <c r="M65" s="50"/>
      <c r="O65" s="31"/>
    </row>
    <row r="66" spans="1:15" s="28" customFormat="1" ht="15" customHeight="1">
      <c r="A66" s="66">
        <v>5</v>
      </c>
      <c r="B66" s="65" t="s">
        <v>93</v>
      </c>
      <c r="C66" s="46" t="s">
        <v>94</v>
      </c>
      <c r="D66" s="47" t="s">
        <v>51</v>
      </c>
      <c r="E66" s="48">
        <v>1</v>
      </c>
      <c r="F66" s="48">
        <v>1</v>
      </c>
      <c r="G66" s="23">
        <f t="shared" si="0"/>
        <v>0</v>
      </c>
      <c r="H66" s="49">
        <v>5082</v>
      </c>
      <c r="I66" s="49">
        <f t="shared" si="1"/>
        <v>5082</v>
      </c>
      <c r="J66" s="49">
        <f t="shared" si="2"/>
        <v>5082</v>
      </c>
      <c r="K66" s="49">
        <f t="shared" si="3"/>
        <v>0</v>
      </c>
      <c r="L66" s="49">
        <f t="shared" si="4"/>
        <v>0</v>
      </c>
      <c r="M66" s="50"/>
      <c r="O66" s="31"/>
    </row>
    <row r="67" spans="1:14" ht="12.75">
      <c r="A67" s="66">
        <v>6</v>
      </c>
      <c r="B67" s="65" t="s">
        <v>223</v>
      </c>
      <c r="C67" s="73" t="s">
        <v>224</v>
      </c>
      <c r="D67" s="52" t="s">
        <v>51</v>
      </c>
      <c r="E67" s="58">
        <v>4</v>
      </c>
      <c r="F67" s="22">
        <v>4</v>
      </c>
      <c r="G67" s="23">
        <f t="shared" si="0"/>
        <v>0</v>
      </c>
      <c r="H67" s="1">
        <v>5070</v>
      </c>
      <c r="I67" s="1">
        <f t="shared" si="1"/>
        <v>20280</v>
      </c>
      <c r="J67" s="49">
        <f t="shared" si="2"/>
        <v>20280</v>
      </c>
      <c r="K67" s="49">
        <f t="shared" si="3"/>
        <v>0</v>
      </c>
      <c r="L67" s="4">
        <f t="shared" si="4"/>
        <v>0</v>
      </c>
      <c r="M67" s="5"/>
      <c r="N67" s="3"/>
    </row>
    <row r="68" spans="1:15" s="28" customFormat="1" ht="12.75">
      <c r="A68" s="66">
        <v>7</v>
      </c>
      <c r="B68" s="65" t="s">
        <v>97</v>
      </c>
      <c r="C68" s="74" t="s">
        <v>98</v>
      </c>
      <c r="D68" s="47" t="s">
        <v>51</v>
      </c>
      <c r="E68" s="48">
        <v>2</v>
      </c>
      <c r="F68" s="48">
        <v>4</v>
      </c>
      <c r="G68" s="23">
        <f t="shared" si="0"/>
        <v>2</v>
      </c>
      <c r="H68" s="49">
        <v>4180</v>
      </c>
      <c r="I68" s="49">
        <f t="shared" si="1"/>
        <v>8360</v>
      </c>
      <c r="J68" s="49">
        <f t="shared" si="2"/>
        <v>16720</v>
      </c>
      <c r="K68" s="49">
        <f t="shared" si="3"/>
        <v>8360</v>
      </c>
      <c r="L68" s="49">
        <f t="shared" si="4"/>
        <v>100</v>
      </c>
      <c r="M68" s="50"/>
      <c r="O68" s="31"/>
    </row>
    <row r="69" spans="1:15" s="28" customFormat="1" ht="12.75">
      <c r="A69" s="66">
        <v>8</v>
      </c>
      <c r="B69" s="65" t="s">
        <v>225</v>
      </c>
      <c r="C69" s="74" t="s">
        <v>226</v>
      </c>
      <c r="D69" s="47" t="s">
        <v>51</v>
      </c>
      <c r="E69" s="48">
        <v>4</v>
      </c>
      <c r="F69" s="48">
        <v>7</v>
      </c>
      <c r="G69" s="23">
        <f t="shared" si="0"/>
        <v>3</v>
      </c>
      <c r="H69" s="49">
        <v>2090.18</v>
      </c>
      <c r="I69" s="49">
        <f t="shared" si="1"/>
        <v>8360.72</v>
      </c>
      <c r="J69" s="49">
        <f t="shared" si="2"/>
        <v>14631.259999999998</v>
      </c>
      <c r="K69" s="49">
        <f t="shared" si="3"/>
        <v>6270.539999999999</v>
      </c>
      <c r="L69" s="49">
        <f t="shared" si="4"/>
        <v>75</v>
      </c>
      <c r="M69" s="50"/>
      <c r="O69" s="31"/>
    </row>
    <row r="70" spans="1:15" s="28" customFormat="1" ht="12.75">
      <c r="A70" s="66">
        <v>9</v>
      </c>
      <c r="B70" s="65" t="s">
        <v>54</v>
      </c>
      <c r="C70" s="74" t="s">
        <v>55</v>
      </c>
      <c r="D70" s="47" t="s">
        <v>51</v>
      </c>
      <c r="E70" s="48">
        <v>6</v>
      </c>
      <c r="F70" s="48">
        <v>9</v>
      </c>
      <c r="G70" s="23">
        <f t="shared" si="0"/>
        <v>3</v>
      </c>
      <c r="H70" s="49">
        <v>2695</v>
      </c>
      <c r="I70" s="49">
        <f t="shared" si="1"/>
        <v>16170</v>
      </c>
      <c r="J70" s="49">
        <f t="shared" si="2"/>
        <v>24255</v>
      </c>
      <c r="K70" s="49">
        <f t="shared" si="3"/>
        <v>8085</v>
      </c>
      <c r="L70" s="49">
        <f t="shared" si="4"/>
        <v>50</v>
      </c>
      <c r="M70" s="50"/>
      <c r="O70" s="31"/>
    </row>
    <row r="71" spans="1:15" s="28" customFormat="1" ht="12.75">
      <c r="A71" s="66">
        <v>10</v>
      </c>
      <c r="B71" s="65" t="s">
        <v>56</v>
      </c>
      <c r="C71" s="46" t="s">
        <v>57</v>
      </c>
      <c r="D71" s="47" t="s">
        <v>51</v>
      </c>
      <c r="E71" s="48">
        <v>6</v>
      </c>
      <c r="F71" s="48">
        <v>9</v>
      </c>
      <c r="G71" s="23">
        <f t="shared" si="0"/>
        <v>3</v>
      </c>
      <c r="H71" s="49">
        <v>1447.74</v>
      </c>
      <c r="I71" s="49">
        <f t="shared" si="1"/>
        <v>8686.44</v>
      </c>
      <c r="J71" s="49">
        <f t="shared" si="2"/>
        <v>13029.66</v>
      </c>
      <c r="K71" s="49">
        <f t="shared" si="3"/>
        <v>4343.219999999999</v>
      </c>
      <c r="L71" s="49">
        <f t="shared" si="4"/>
        <v>49.99999999999999</v>
      </c>
      <c r="M71" s="50"/>
      <c r="O71" s="31"/>
    </row>
    <row r="72" spans="1:15" s="28" customFormat="1" ht="12.75">
      <c r="A72" s="66">
        <v>11</v>
      </c>
      <c r="B72" s="65" t="s">
        <v>58</v>
      </c>
      <c r="C72" s="46" t="s">
        <v>59</v>
      </c>
      <c r="D72" s="47" t="s">
        <v>51</v>
      </c>
      <c r="E72" s="48">
        <v>6</v>
      </c>
      <c r="F72" s="48">
        <v>9</v>
      </c>
      <c r="G72" s="23">
        <f t="shared" si="0"/>
        <v>3</v>
      </c>
      <c r="H72" s="49">
        <v>2443.06</v>
      </c>
      <c r="I72" s="49">
        <f t="shared" si="1"/>
        <v>14658.36</v>
      </c>
      <c r="J72" s="49">
        <f t="shared" si="2"/>
        <v>21987.54</v>
      </c>
      <c r="K72" s="49">
        <f t="shared" si="3"/>
        <v>7329.18</v>
      </c>
      <c r="L72" s="49">
        <f t="shared" si="4"/>
        <v>49.99999999999999</v>
      </c>
      <c r="M72" s="50"/>
      <c r="O72" s="31"/>
    </row>
    <row r="73" spans="1:15" s="28" customFormat="1" ht="12.75">
      <c r="A73" s="66">
        <v>12</v>
      </c>
      <c r="B73" s="65" t="s">
        <v>60</v>
      </c>
      <c r="C73" s="46" t="s">
        <v>195</v>
      </c>
      <c r="D73" s="47" t="s">
        <v>51</v>
      </c>
      <c r="E73" s="48">
        <v>6</v>
      </c>
      <c r="F73" s="48">
        <v>9</v>
      </c>
      <c r="G73" s="23">
        <f t="shared" si="0"/>
        <v>3</v>
      </c>
      <c r="H73" s="49">
        <v>497.66</v>
      </c>
      <c r="I73" s="49">
        <f t="shared" si="1"/>
        <v>2985.96</v>
      </c>
      <c r="J73" s="49">
        <f t="shared" si="2"/>
        <v>4478.9400000000005</v>
      </c>
      <c r="K73" s="49">
        <f t="shared" si="3"/>
        <v>1492.9800000000005</v>
      </c>
      <c r="L73" s="49">
        <f t="shared" si="4"/>
        <v>50.000000000000014</v>
      </c>
      <c r="M73" s="50"/>
      <c r="O73" s="31"/>
    </row>
    <row r="74" spans="1:15" s="59" customFormat="1" ht="26.25">
      <c r="A74" s="66">
        <v>13</v>
      </c>
      <c r="B74" s="65" t="s">
        <v>99</v>
      </c>
      <c r="C74" s="46" t="s">
        <v>100</v>
      </c>
      <c r="D74" s="47" t="s">
        <v>51</v>
      </c>
      <c r="E74" s="48">
        <v>6</v>
      </c>
      <c r="F74" s="48">
        <v>9</v>
      </c>
      <c r="G74" s="23">
        <f t="shared" si="0"/>
        <v>3</v>
      </c>
      <c r="H74" s="49">
        <v>414</v>
      </c>
      <c r="I74" s="49">
        <f t="shared" si="1"/>
        <v>2484</v>
      </c>
      <c r="J74" s="49">
        <f t="shared" si="2"/>
        <v>3726</v>
      </c>
      <c r="K74" s="49">
        <f t="shared" si="3"/>
        <v>1242</v>
      </c>
      <c r="L74" s="49">
        <f t="shared" si="4"/>
        <v>50</v>
      </c>
      <c r="M74" s="50"/>
      <c r="O74" s="97"/>
    </row>
    <row r="75" spans="1:15" s="28" customFormat="1" ht="12.75">
      <c r="A75" s="66">
        <v>14</v>
      </c>
      <c r="B75" s="65" t="s">
        <v>101</v>
      </c>
      <c r="C75" s="46" t="s">
        <v>102</v>
      </c>
      <c r="D75" s="47" t="s">
        <v>51</v>
      </c>
      <c r="E75" s="48">
        <v>6</v>
      </c>
      <c r="F75" s="48">
        <v>3</v>
      </c>
      <c r="G75" s="23">
        <f aca="true" t="shared" si="5" ref="G75:G110">F75-E75</f>
        <v>-3</v>
      </c>
      <c r="H75" s="49">
        <v>2965</v>
      </c>
      <c r="I75" s="49">
        <f t="shared" si="1"/>
        <v>17790</v>
      </c>
      <c r="J75" s="49">
        <f t="shared" si="2"/>
        <v>8895</v>
      </c>
      <c r="K75" s="49">
        <f t="shared" si="3"/>
        <v>-8895</v>
      </c>
      <c r="L75" s="49">
        <f t="shared" si="4"/>
        <v>-50</v>
      </c>
      <c r="M75" s="50"/>
      <c r="O75" s="31"/>
    </row>
    <row r="76" spans="1:15" s="28" customFormat="1" ht="26.25">
      <c r="A76" s="66">
        <v>15</v>
      </c>
      <c r="B76" s="65" t="s">
        <v>103</v>
      </c>
      <c r="C76" s="46" t="s">
        <v>104</v>
      </c>
      <c r="D76" s="47" t="s">
        <v>51</v>
      </c>
      <c r="E76" s="48">
        <v>6</v>
      </c>
      <c r="F76" s="48">
        <v>3</v>
      </c>
      <c r="G76" s="23">
        <f t="shared" si="5"/>
        <v>-3</v>
      </c>
      <c r="H76" s="49">
        <v>393</v>
      </c>
      <c r="I76" s="49">
        <f aca="true" t="shared" si="6" ref="I76:I110">E76*H76</f>
        <v>2358</v>
      </c>
      <c r="J76" s="49">
        <f aca="true" t="shared" si="7" ref="J76:J110">F76*H76</f>
        <v>1179</v>
      </c>
      <c r="K76" s="49">
        <f aca="true" t="shared" si="8" ref="K76:K110">J76-I76</f>
        <v>-1179</v>
      </c>
      <c r="L76" s="49">
        <f aca="true" t="shared" si="9" ref="L76:L110">K76/(I76/100)</f>
        <v>-50.00000000000001</v>
      </c>
      <c r="M76" s="50"/>
      <c r="O76" s="31"/>
    </row>
    <row r="77" spans="1:15" s="28" customFormat="1" ht="12.75">
      <c r="A77" s="66">
        <v>16</v>
      </c>
      <c r="B77" s="65" t="s">
        <v>105</v>
      </c>
      <c r="C77" s="46" t="s">
        <v>106</v>
      </c>
      <c r="D77" s="47" t="s">
        <v>51</v>
      </c>
      <c r="E77" s="48">
        <v>6</v>
      </c>
      <c r="F77" s="48">
        <v>3</v>
      </c>
      <c r="G77" s="23">
        <f t="shared" si="5"/>
        <v>-3</v>
      </c>
      <c r="H77" s="49">
        <v>1287</v>
      </c>
      <c r="I77" s="49">
        <f t="shared" si="6"/>
        <v>7722</v>
      </c>
      <c r="J77" s="49">
        <f t="shared" si="7"/>
        <v>3861</v>
      </c>
      <c r="K77" s="49">
        <f t="shared" si="8"/>
        <v>-3861</v>
      </c>
      <c r="L77" s="49">
        <f t="shared" si="9"/>
        <v>-50</v>
      </c>
      <c r="M77" s="50"/>
      <c r="O77" s="31"/>
    </row>
    <row r="78" spans="1:15" s="28" customFormat="1" ht="12.75">
      <c r="A78" s="66">
        <v>17</v>
      </c>
      <c r="B78" s="65" t="s">
        <v>107</v>
      </c>
      <c r="C78" s="46" t="s">
        <v>108</v>
      </c>
      <c r="D78" s="47" t="s">
        <v>51</v>
      </c>
      <c r="E78" s="48">
        <v>10</v>
      </c>
      <c r="F78" s="48">
        <v>5</v>
      </c>
      <c r="G78" s="23">
        <f t="shared" si="5"/>
        <v>-5</v>
      </c>
      <c r="H78" s="49">
        <v>393</v>
      </c>
      <c r="I78" s="49">
        <f t="shared" si="6"/>
        <v>3930</v>
      </c>
      <c r="J78" s="49">
        <f t="shared" si="7"/>
        <v>1965</v>
      </c>
      <c r="K78" s="49">
        <f t="shared" si="8"/>
        <v>-1965</v>
      </c>
      <c r="L78" s="49">
        <f t="shared" si="9"/>
        <v>-50.00000000000001</v>
      </c>
      <c r="M78" s="50"/>
      <c r="O78" s="31"/>
    </row>
    <row r="79" spans="1:15" s="28" customFormat="1" ht="12.75">
      <c r="A79" s="66">
        <v>18</v>
      </c>
      <c r="B79" s="65" t="s">
        <v>109</v>
      </c>
      <c r="C79" s="46" t="s">
        <v>110</v>
      </c>
      <c r="D79" s="47" t="s">
        <v>51</v>
      </c>
      <c r="E79" s="48">
        <v>1</v>
      </c>
      <c r="F79" s="48">
        <v>0</v>
      </c>
      <c r="G79" s="23">
        <f t="shared" si="5"/>
        <v>-1</v>
      </c>
      <c r="H79" s="49">
        <v>1540</v>
      </c>
      <c r="I79" s="49">
        <f t="shared" si="6"/>
        <v>1540</v>
      </c>
      <c r="J79" s="49">
        <f t="shared" si="7"/>
        <v>0</v>
      </c>
      <c r="K79" s="49">
        <f t="shared" si="8"/>
        <v>-1540</v>
      </c>
      <c r="L79" s="49">
        <f t="shared" si="9"/>
        <v>-100</v>
      </c>
      <c r="M79" s="50"/>
      <c r="O79" s="31"/>
    </row>
    <row r="80" spans="1:15" s="59" customFormat="1" ht="12.75">
      <c r="A80" s="66">
        <v>19</v>
      </c>
      <c r="B80" s="65" t="s">
        <v>111</v>
      </c>
      <c r="C80" s="46" t="s">
        <v>112</v>
      </c>
      <c r="D80" s="47" t="s">
        <v>51</v>
      </c>
      <c r="E80" s="48">
        <v>4</v>
      </c>
      <c r="F80" s="48">
        <v>2</v>
      </c>
      <c r="G80" s="23">
        <f t="shared" si="5"/>
        <v>-2</v>
      </c>
      <c r="H80" s="49">
        <v>929.5</v>
      </c>
      <c r="I80" s="49">
        <f t="shared" si="6"/>
        <v>3718</v>
      </c>
      <c r="J80" s="49">
        <f t="shared" si="7"/>
        <v>1859</v>
      </c>
      <c r="K80" s="49">
        <f t="shared" si="8"/>
        <v>-1859</v>
      </c>
      <c r="L80" s="49">
        <f t="shared" si="9"/>
        <v>-50</v>
      </c>
      <c r="M80" s="50"/>
      <c r="O80" s="97"/>
    </row>
    <row r="81" spans="1:14" ht="12.75">
      <c r="A81" s="66">
        <v>20</v>
      </c>
      <c r="B81" s="65" t="s">
        <v>113</v>
      </c>
      <c r="C81" s="73" t="s">
        <v>114</v>
      </c>
      <c r="D81" s="52" t="s">
        <v>51</v>
      </c>
      <c r="E81" s="53">
        <v>5</v>
      </c>
      <c r="F81" s="22">
        <v>3</v>
      </c>
      <c r="G81" s="23">
        <f t="shared" si="5"/>
        <v>-2</v>
      </c>
      <c r="H81" s="1">
        <v>632.29</v>
      </c>
      <c r="I81" s="1">
        <f t="shared" si="6"/>
        <v>3161.45</v>
      </c>
      <c r="J81" s="1">
        <f t="shared" si="7"/>
        <v>1896.87</v>
      </c>
      <c r="K81" s="49">
        <f t="shared" si="8"/>
        <v>-1264.58</v>
      </c>
      <c r="L81" s="4">
        <f t="shared" si="9"/>
        <v>-40</v>
      </c>
      <c r="M81" s="29"/>
      <c r="N81" s="3"/>
    </row>
    <row r="82" spans="1:15" s="28" customFormat="1" ht="15" customHeight="1">
      <c r="A82" s="66">
        <v>21</v>
      </c>
      <c r="B82" s="65" t="s">
        <v>115</v>
      </c>
      <c r="C82" s="46" t="s">
        <v>116</v>
      </c>
      <c r="D82" s="47" t="s">
        <v>51</v>
      </c>
      <c r="E82" s="48">
        <v>16</v>
      </c>
      <c r="F82" s="48">
        <v>8</v>
      </c>
      <c r="G82" s="23">
        <f t="shared" si="5"/>
        <v>-8</v>
      </c>
      <c r="H82" s="49">
        <v>156.27</v>
      </c>
      <c r="I82" s="49">
        <f t="shared" si="6"/>
        <v>2500.32</v>
      </c>
      <c r="J82" s="49">
        <f t="shared" si="7"/>
        <v>1250.16</v>
      </c>
      <c r="K82" s="49">
        <f t="shared" si="8"/>
        <v>-1250.16</v>
      </c>
      <c r="L82" s="49">
        <f t="shared" si="9"/>
        <v>-50</v>
      </c>
      <c r="M82" s="50"/>
      <c r="O82" s="31"/>
    </row>
    <row r="83" spans="1:14" ht="12.75">
      <c r="A83" s="66">
        <v>22</v>
      </c>
      <c r="B83" s="65" t="s">
        <v>107</v>
      </c>
      <c r="C83" s="73" t="s">
        <v>117</v>
      </c>
      <c r="D83" s="52" t="s">
        <v>51</v>
      </c>
      <c r="E83" s="58">
        <v>6</v>
      </c>
      <c r="F83" s="22">
        <v>3</v>
      </c>
      <c r="G83" s="23">
        <f t="shared" si="5"/>
        <v>-3</v>
      </c>
      <c r="H83" s="1">
        <v>393</v>
      </c>
      <c r="I83" s="1">
        <f t="shared" si="6"/>
        <v>2358</v>
      </c>
      <c r="J83" s="1">
        <f t="shared" si="7"/>
        <v>1179</v>
      </c>
      <c r="K83" s="49">
        <f t="shared" si="8"/>
        <v>-1179</v>
      </c>
      <c r="L83" s="4">
        <f t="shared" si="9"/>
        <v>-50.00000000000001</v>
      </c>
      <c r="M83" s="5"/>
      <c r="N83" s="3"/>
    </row>
    <row r="84" spans="1:15" s="28" customFormat="1" ht="12.75">
      <c r="A84" s="66">
        <v>23</v>
      </c>
      <c r="B84" s="65" t="s">
        <v>118</v>
      </c>
      <c r="C84" s="46" t="s">
        <v>119</v>
      </c>
      <c r="D84" s="47" t="s">
        <v>51</v>
      </c>
      <c r="E84" s="48">
        <v>6</v>
      </c>
      <c r="F84" s="48">
        <v>3</v>
      </c>
      <c r="G84" s="23">
        <f t="shared" si="5"/>
        <v>-3</v>
      </c>
      <c r="H84" s="49">
        <v>4538</v>
      </c>
      <c r="I84" s="49">
        <f t="shared" si="6"/>
        <v>27228</v>
      </c>
      <c r="J84" s="49">
        <f t="shared" si="7"/>
        <v>13614</v>
      </c>
      <c r="K84" s="49">
        <f t="shared" si="8"/>
        <v>-13614</v>
      </c>
      <c r="L84" s="49">
        <f t="shared" si="9"/>
        <v>-50.00000000000001</v>
      </c>
      <c r="M84" s="50"/>
      <c r="O84" s="31"/>
    </row>
    <row r="85" spans="1:15" s="28" customFormat="1" ht="12.75">
      <c r="A85" s="66">
        <v>24</v>
      </c>
      <c r="B85" s="65"/>
      <c r="C85" s="74" t="s">
        <v>120</v>
      </c>
      <c r="D85" s="47" t="s">
        <v>51</v>
      </c>
      <c r="E85" s="48">
        <v>14</v>
      </c>
      <c r="F85" s="48">
        <v>9</v>
      </c>
      <c r="G85" s="23">
        <f t="shared" si="5"/>
        <v>-5</v>
      </c>
      <c r="H85" s="49">
        <v>341</v>
      </c>
      <c r="I85" s="49">
        <f t="shared" si="6"/>
        <v>4774</v>
      </c>
      <c r="J85" s="49">
        <f t="shared" si="7"/>
        <v>3069</v>
      </c>
      <c r="K85" s="49">
        <f t="shared" si="8"/>
        <v>-1705</v>
      </c>
      <c r="L85" s="49">
        <f t="shared" si="9"/>
        <v>-35.714285714285715</v>
      </c>
      <c r="M85" s="50"/>
      <c r="O85" s="31"/>
    </row>
    <row r="86" spans="1:15" s="28" customFormat="1" ht="12.75">
      <c r="A86" s="66">
        <v>25</v>
      </c>
      <c r="B86" s="65"/>
      <c r="C86" s="74" t="s">
        <v>121</v>
      </c>
      <c r="D86" s="47" t="s">
        <v>51</v>
      </c>
      <c r="E86" s="48">
        <v>5</v>
      </c>
      <c r="F86" s="48">
        <v>1</v>
      </c>
      <c r="G86" s="23">
        <f t="shared" si="5"/>
        <v>-4</v>
      </c>
      <c r="H86" s="49">
        <v>186.63</v>
      </c>
      <c r="I86" s="49">
        <f t="shared" si="6"/>
        <v>933.15</v>
      </c>
      <c r="J86" s="49">
        <f t="shared" si="7"/>
        <v>186.63</v>
      </c>
      <c r="K86" s="49">
        <f t="shared" si="8"/>
        <v>-746.52</v>
      </c>
      <c r="L86" s="49">
        <f t="shared" si="9"/>
        <v>-80</v>
      </c>
      <c r="M86" s="50"/>
      <c r="O86" s="31"/>
    </row>
    <row r="87" spans="1:15" s="28" customFormat="1" ht="12.75">
      <c r="A87" s="66">
        <v>26</v>
      </c>
      <c r="B87" s="65" t="s">
        <v>227</v>
      </c>
      <c r="C87" s="46" t="s">
        <v>228</v>
      </c>
      <c r="D87" s="47" t="s">
        <v>51</v>
      </c>
      <c r="E87" s="48">
        <v>1</v>
      </c>
      <c r="F87" s="48">
        <v>1</v>
      </c>
      <c r="G87" s="23">
        <f t="shared" si="5"/>
        <v>0</v>
      </c>
      <c r="H87" s="49">
        <v>3950</v>
      </c>
      <c r="I87" s="49">
        <f t="shared" si="6"/>
        <v>3950</v>
      </c>
      <c r="J87" s="49">
        <f t="shared" si="7"/>
        <v>3950</v>
      </c>
      <c r="K87" s="49">
        <f t="shared" si="8"/>
        <v>0</v>
      </c>
      <c r="L87" s="49">
        <f t="shared" si="9"/>
        <v>0</v>
      </c>
      <c r="M87" s="50"/>
      <c r="O87" s="31"/>
    </row>
    <row r="88" spans="1:14" ht="12.75">
      <c r="A88" s="66">
        <v>27</v>
      </c>
      <c r="B88" s="65" t="s">
        <v>122</v>
      </c>
      <c r="C88" s="73" t="s">
        <v>123</v>
      </c>
      <c r="D88" s="52" t="s">
        <v>51</v>
      </c>
      <c r="E88" s="58">
        <v>8</v>
      </c>
      <c r="F88" s="22">
        <v>4</v>
      </c>
      <c r="G88" s="23">
        <f t="shared" si="5"/>
        <v>-4</v>
      </c>
      <c r="H88" s="1">
        <v>254</v>
      </c>
      <c r="I88" s="1">
        <f t="shared" si="6"/>
        <v>2032</v>
      </c>
      <c r="J88" s="1">
        <f t="shared" si="7"/>
        <v>1016</v>
      </c>
      <c r="K88" s="4">
        <f t="shared" si="8"/>
        <v>-1016</v>
      </c>
      <c r="L88" s="4">
        <f t="shared" si="9"/>
        <v>-50</v>
      </c>
      <c r="M88" s="5"/>
      <c r="N88" s="3"/>
    </row>
    <row r="89" spans="1:15" s="28" customFormat="1" ht="12.75">
      <c r="A89" s="66">
        <v>28</v>
      </c>
      <c r="B89" s="65" t="s">
        <v>124</v>
      </c>
      <c r="C89" s="46" t="s">
        <v>229</v>
      </c>
      <c r="D89" s="47" t="s">
        <v>51</v>
      </c>
      <c r="E89" s="48">
        <v>2</v>
      </c>
      <c r="F89" s="48">
        <v>0</v>
      </c>
      <c r="G89" s="23">
        <f t="shared" si="5"/>
        <v>-2</v>
      </c>
      <c r="H89" s="49">
        <v>165</v>
      </c>
      <c r="I89" s="49">
        <f t="shared" si="6"/>
        <v>330</v>
      </c>
      <c r="J89" s="49">
        <f t="shared" si="7"/>
        <v>0</v>
      </c>
      <c r="K89" s="49">
        <f t="shared" si="8"/>
        <v>-330</v>
      </c>
      <c r="L89" s="49">
        <f t="shared" si="9"/>
        <v>-100</v>
      </c>
      <c r="M89" s="50"/>
      <c r="O89" s="31"/>
    </row>
    <row r="90" spans="1:15" s="28" customFormat="1" ht="12.75">
      <c r="A90" s="66">
        <v>29</v>
      </c>
      <c r="B90" s="65" t="s">
        <v>124</v>
      </c>
      <c r="C90" s="46" t="s">
        <v>125</v>
      </c>
      <c r="D90" s="47" t="s">
        <v>51</v>
      </c>
      <c r="E90" s="48">
        <v>1</v>
      </c>
      <c r="F90" s="48">
        <v>1</v>
      </c>
      <c r="G90" s="23">
        <f t="shared" si="5"/>
        <v>0</v>
      </c>
      <c r="H90" s="49">
        <v>180</v>
      </c>
      <c r="I90" s="49">
        <f t="shared" si="6"/>
        <v>180</v>
      </c>
      <c r="J90" s="49">
        <f t="shared" si="7"/>
        <v>180</v>
      </c>
      <c r="K90" s="49">
        <f t="shared" si="8"/>
        <v>0</v>
      </c>
      <c r="L90" s="49">
        <f t="shared" si="9"/>
        <v>0</v>
      </c>
      <c r="M90" s="50"/>
      <c r="O90" s="31"/>
    </row>
    <row r="91" spans="1:15" s="28" customFormat="1" ht="12.75">
      <c r="A91" s="66">
        <v>30</v>
      </c>
      <c r="B91" s="65" t="s">
        <v>126</v>
      </c>
      <c r="C91" s="46" t="s">
        <v>127</v>
      </c>
      <c r="D91" s="47" t="s">
        <v>51</v>
      </c>
      <c r="E91" s="48">
        <v>2</v>
      </c>
      <c r="F91" s="48">
        <v>2</v>
      </c>
      <c r="G91" s="23">
        <f t="shared" si="5"/>
        <v>0</v>
      </c>
      <c r="H91" s="49">
        <v>202</v>
      </c>
      <c r="I91" s="49">
        <f t="shared" si="6"/>
        <v>404</v>
      </c>
      <c r="J91" s="49">
        <f t="shared" si="7"/>
        <v>404</v>
      </c>
      <c r="K91" s="49">
        <f t="shared" si="8"/>
        <v>0</v>
      </c>
      <c r="L91" s="49">
        <f t="shared" si="9"/>
        <v>0</v>
      </c>
      <c r="M91" s="50"/>
      <c r="O91" s="31"/>
    </row>
    <row r="92" spans="1:15" s="28" customFormat="1" ht="12.75">
      <c r="A92" s="66">
        <v>31</v>
      </c>
      <c r="B92" s="65" t="s">
        <v>128</v>
      </c>
      <c r="C92" s="46" t="s">
        <v>129</v>
      </c>
      <c r="D92" s="47" t="s">
        <v>51</v>
      </c>
      <c r="E92" s="48">
        <v>2</v>
      </c>
      <c r="F92" s="48">
        <v>1</v>
      </c>
      <c r="G92" s="23">
        <f t="shared" si="5"/>
        <v>-1</v>
      </c>
      <c r="H92" s="49">
        <v>223.3</v>
      </c>
      <c r="I92" s="49">
        <f t="shared" si="6"/>
        <v>446.6</v>
      </c>
      <c r="J92" s="49">
        <f t="shared" si="7"/>
        <v>223.3</v>
      </c>
      <c r="K92" s="49">
        <f t="shared" si="8"/>
        <v>-223.3</v>
      </c>
      <c r="L92" s="49">
        <f t="shared" si="9"/>
        <v>-50</v>
      </c>
      <c r="M92" s="50"/>
      <c r="O92" s="31"/>
    </row>
    <row r="93" spans="1:15" s="28" customFormat="1" ht="12.75">
      <c r="A93" s="66">
        <v>32</v>
      </c>
      <c r="B93" s="65" t="s">
        <v>128</v>
      </c>
      <c r="C93" s="46" t="s">
        <v>230</v>
      </c>
      <c r="D93" s="47" t="s">
        <v>51</v>
      </c>
      <c r="E93" s="48">
        <v>1</v>
      </c>
      <c r="F93" s="48">
        <v>0</v>
      </c>
      <c r="G93" s="23">
        <f t="shared" si="5"/>
        <v>-1</v>
      </c>
      <c r="H93" s="49">
        <v>236.5</v>
      </c>
      <c r="I93" s="49">
        <f t="shared" si="6"/>
        <v>236.5</v>
      </c>
      <c r="J93" s="49">
        <f t="shared" si="7"/>
        <v>0</v>
      </c>
      <c r="K93" s="49">
        <f t="shared" si="8"/>
        <v>-236.5</v>
      </c>
      <c r="L93" s="49">
        <f t="shared" si="9"/>
        <v>-99.99999999999999</v>
      </c>
      <c r="M93" s="50"/>
      <c r="O93" s="31"/>
    </row>
    <row r="94" spans="1:15" s="28" customFormat="1" ht="12.75">
      <c r="A94" s="62"/>
      <c r="B94" s="69" t="s">
        <v>139</v>
      </c>
      <c r="C94" s="57" t="s">
        <v>196</v>
      </c>
      <c r="D94" s="47"/>
      <c r="E94" s="48"/>
      <c r="F94" s="48"/>
      <c r="G94" s="23"/>
      <c r="H94" s="49"/>
      <c r="I94" s="49"/>
      <c r="J94" s="49"/>
      <c r="K94" s="49"/>
      <c r="L94" s="49"/>
      <c r="M94" s="50"/>
      <c r="O94" s="31"/>
    </row>
    <row r="95" spans="1:15" s="28" customFormat="1" ht="12.75">
      <c r="A95" s="66">
        <v>1</v>
      </c>
      <c r="B95" s="65" t="s">
        <v>61</v>
      </c>
      <c r="C95" s="46" t="s">
        <v>197</v>
      </c>
      <c r="D95" s="47" t="s">
        <v>17</v>
      </c>
      <c r="E95" s="48">
        <v>32.967</v>
      </c>
      <c r="F95" s="48">
        <v>38.644</v>
      </c>
      <c r="G95" s="23">
        <f t="shared" si="5"/>
        <v>5.677</v>
      </c>
      <c r="H95" s="49">
        <v>61.4</v>
      </c>
      <c r="I95" s="49">
        <f t="shared" si="6"/>
        <v>2024.1737999999998</v>
      </c>
      <c r="J95" s="49">
        <f t="shared" si="7"/>
        <v>2372.7416</v>
      </c>
      <c r="K95" s="49">
        <f t="shared" si="8"/>
        <v>348.56780000000003</v>
      </c>
      <c r="L95" s="49">
        <f t="shared" si="9"/>
        <v>17.22025055358389</v>
      </c>
      <c r="M95" s="50"/>
      <c r="O95" s="31"/>
    </row>
    <row r="96" spans="1:15" s="28" customFormat="1" ht="12.75">
      <c r="A96" s="66">
        <v>2</v>
      </c>
      <c r="B96" s="65" t="s">
        <v>28</v>
      </c>
      <c r="C96" s="46" t="s">
        <v>132</v>
      </c>
      <c r="D96" s="47" t="s">
        <v>17</v>
      </c>
      <c r="E96" s="48">
        <v>16.406</v>
      </c>
      <c r="F96" s="48">
        <v>19.231</v>
      </c>
      <c r="G96" s="23">
        <f t="shared" si="5"/>
        <v>2.825000000000003</v>
      </c>
      <c r="H96" s="49">
        <v>27</v>
      </c>
      <c r="I96" s="49">
        <f t="shared" si="6"/>
        <v>442.962</v>
      </c>
      <c r="J96" s="49">
        <f t="shared" si="7"/>
        <v>519.2370000000001</v>
      </c>
      <c r="K96" s="49">
        <f t="shared" si="8"/>
        <v>76.27500000000009</v>
      </c>
      <c r="L96" s="49">
        <f t="shared" si="9"/>
        <v>17.219310008533483</v>
      </c>
      <c r="M96" s="50"/>
      <c r="O96" s="31"/>
    </row>
    <row r="97" spans="1:15" s="28" customFormat="1" ht="12.75">
      <c r="A97" s="66">
        <v>3</v>
      </c>
      <c r="B97" s="65" t="s">
        <v>133</v>
      </c>
      <c r="C97" s="46" t="s">
        <v>198</v>
      </c>
      <c r="D97" s="47" t="s">
        <v>17</v>
      </c>
      <c r="E97" s="48">
        <v>6.704</v>
      </c>
      <c r="F97" s="48">
        <v>7.858</v>
      </c>
      <c r="G97" s="23">
        <f t="shared" si="5"/>
        <v>1.154</v>
      </c>
      <c r="H97" s="49">
        <v>27</v>
      </c>
      <c r="I97" s="49">
        <f t="shared" si="6"/>
        <v>181.00799999999998</v>
      </c>
      <c r="J97" s="49">
        <f t="shared" si="7"/>
        <v>212.166</v>
      </c>
      <c r="K97" s="49">
        <f t="shared" si="8"/>
        <v>31.158000000000015</v>
      </c>
      <c r="L97" s="49">
        <f t="shared" si="9"/>
        <v>17.213603818615763</v>
      </c>
      <c r="M97" s="50"/>
      <c r="O97" s="31"/>
    </row>
    <row r="98" spans="1:15" s="28" customFormat="1" ht="12.75">
      <c r="A98" s="66">
        <v>4</v>
      </c>
      <c r="B98" s="65" t="s">
        <v>28</v>
      </c>
      <c r="C98" s="46" t="s">
        <v>199</v>
      </c>
      <c r="D98" s="47" t="s">
        <v>17</v>
      </c>
      <c r="E98" s="48">
        <v>510.619</v>
      </c>
      <c r="F98" s="48">
        <v>598.543</v>
      </c>
      <c r="G98" s="23">
        <f t="shared" si="5"/>
        <v>87.92399999999998</v>
      </c>
      <c r="H98" s="49">
        <v>5.35</v>
      </c>
      <c r="I98" s="49">
        <f t="shared" si="6"/>
        <v>2731.81165</v>
      </c>
      <c r="J98" s="49">
        <f t="shared" si="7"/>
        <v>3202.20505</v>
      </c>
      <c r="K98" s="49">
        <f t="shared" si="8"/>
        <v>470.39339999999993</v>
      </c>
      <c r="L98" s="49">
        <f t="shared" si="9"/>
        <v>17.219100738515404</v>
      </c>
      <c r="M98" s="50"/>
      <c r="O98" s="31"/>
    </row>
    <row r="99" spans="1:15" s="28" customFormat="1" ht="12.75">
      <c r="A99" s="66">
        <v>5</v>
      </c>
      <c r="B99" s="65" t="s">
        <v>130</v>
      </c>
      <c r="C99" s="46" t="s">
        <v>131</v>
      </c>
      <c r="D99" s="47" t="s">
        <v>17</v>
      </c>
      <c r="E99" s="48">
        <v>7.015</v>
      </c>
      <c r="F99" s="48">
        <v>8.223</v>
      </c>
      <c r="G99" s="23">
        <f t="shared" si="5"/>
        <v>1.208000000000001</v>
      </c>
      <c r="H99" s="49">
        <v>59.2</v>
      </c>
      <c r="I99" s="49">
        <f t="shared" si="6"/>
        <v>415.288</v>
      </c>
      <c r="J99" s="49">
        <f t="shared" si="7"/>
        <v>486.80160000000006</v>
      </c>
      <c r="K99" s="49">
        <f t="shared" si="8"/>
        <v>71.51360000000005</v>
      </c>
      <c r="L99" s="49">
        <f t="shared" si="9"/>
        <v>17.220242337847484</v>
      </c>
      <c r="M99" s="50"/>
      <c r="O99" s="31"/>
    </row>
    <row r="100" spans="1:14" ht="12.75">
      <c r="A100" s="66">
        <v>6</v>
      </c>
      <c r="B100" s="65" t="s">
        <v>34</v>
      </c>
      <c r="C100" s="73" t="s">
        <v>35</v>
      </c>
      <c r="D100" s="52" t="s">
        <v>17</v>
      </c>
      <c r="E100" s="53">
        <v>7.015</v>
      </c>
      <c r="F100" s="22">
        <v>8.223</v>
      </c>
      <c r="G100" s="23">
        <f t="shared" si="5"/>
        <v>1.208000000000001</v>
      </c>
      <c r="H100" s="1">
        <v>10</v>
      </c>
      <c r="I100" s="1">
        <f t="shared" si="6"/>
        <v>70.14999999999999</v>
      </c>
      <c r="J100" s="1">
        <f t="shared" si="7"/>
        <v>82.23</v>
      </c>
      <c r="K100" s="23">
        <f t="shared" si="8"/>
        <v>12.080000000000013</v>
      </c>
      <c r="L100" s="4">
        <f t="shared" si="9"/>
        <v>17.22024233784749</v>
      </c>
      <c r="M100" s="29"/>
      <c r="N100" s="3"/>
    </row>
    <row r="101" spans="1:15" s="28" customFormat="1" ht="15" customHeight="1">
      <c r="A101" s="66">
        <v>7</v>
      </c>
      <c r="B101" s="65" t="s">
        <v>134</v>
      </c>
      <c r="C101" s="46" t="s">
        <v>135</v>
      </c>
      <c r="D101" s="47" t="s">
        <v>17</v>
      </c>
      <c r="E101" s="48">
        <v>17.575</v>
      </c>
      <c r="F101" s="48">
        <v>20.601</v>
      </c>
      <c r="G101" s="23">
        <f t="shared" si="5"/>
        <v>3.026</v>
      </c>
      <c r="H101" s="49">
        <v>10.01</v>
      </c>
      <c r="I101" s="49">
        <f t="shared" si="6"/>
        <v>175.92575</v>
      </c>
      <c r="J101" s="49">
        <f t="shared" si="7"/>
        <v>206.21600999999998</v>
      </c>
      <c r="K101" s="49">
        <f t="shared" si="8"/>
        <v>30.29025999999999</v>
      </c>
      <c r="L101" s="49">
        <f t="shared" si="9"/>
        <v>17.217638691322897</v>
      </c>
      <c r="M101" s="50"/>
      <c r="O101" s="31"/>
    </row>
    <row r="102" spans="1:15" s="28" customFormat="1" ht="15" customHeight="1">
      <c r="A102" s="71"/>
      <c r="B102" s="55"/>
      <c r="C102" s="56" t="s">
        <v>231</v>
      </c>
      <c r="D102" s="47"/>
      <c r="E102" s="48"/>
      <c r="F102" s="48">
        <v>0</v>
      </c>
      <c r="G102" s="23"/>
      <c r="H102" s="49"/>
      <c r="I102" s="49"/>
      <c r="J102" s="49"/>
      <c r="K102" s="49"/>
      <c r="L102" s="49"/>
      <c r="M102" s="50"/>
      <c r="O102" s="31"/>
    </row>
    <row r="103" spans="1:14" ht="12.75">
      <c r="A103" s="66">
        <v>8</v>
      </c>
      <c r="B103" s="65" t="s">
        <v>134</v>
      </c>
      <c r="C103" s="73" t="s">
        <v>135</v>
      </c>
      <c r="D103" s="52" t="s">
        <v>17</v>
      </c>
      <c r="E103" s="58">
        <v>17.575</v>
      </c>
      <c r="F103" s="22">
        <v>20.601</v>
      </c>
      <c r="G103" s="23">
        <f t="shared" si="5"/>
        <v>3.026</v>
      </c>
      <c r="H103" s="1">
        <v>10.01</v>
      </c>
      <c r="I103" s="1">
        <f t="shared" si="6"/>
        <v>175.92575</v>
      </c>
      <c r="J103" s="1">
        <f t="shared" si="7"/>
        <v>206.21600999999998</v>
      </c>
      <c r="K103" s="4">
        <f t="shared" si="8"/>
        <v>30.29025999999999</v>
      </c>
      <c r="L103" s="4">
        <f t="shared" si="9"/>
        <v>17.217638691322897</v>
      </c>
      <c r="M103" s="5"/>
      <c r="N103" s="3"/>
    </row>
    <row r="104" spans="1:15" s="28" customFormat="1" ht="12.75">
      <c r="A104" s="62"/>
      <c r="B104" s="69" t="s">
        <v>139</v>
      </c>
      <c r="C104" s="57" t="s">
        <v>204</v>
      </c>
      <c r="D104" s="47"/>
      <c r="E104" s="48"/>
      <c r="F104" s="48"/>
      <c r="G104" s="23"/>
      <c r="H104" s="49"/>
      <c r="I104" s="49"/>
      <c r="J104" s="49"/>
      <c r="K104" s="49"/>
      <c r="L104" s="49"/>
      <c r="M104" s="50"/>
      <c r="O104" s="31"/>
    </row>
    <row r="105" spans="1:15" s="28" customFormat="1" ht="12.75">
      <c r="A105" s="66">
        <v>1</v>
      </c>
      <c r="B105" s="65" t="s">
        <v>34</v>
      </c>
      <c r="C105" s="46" t="s">
        <v>232</v>
      </c>
      <c r="D105" s="47" t="s">
        <v>188</v>
      </c>
      <c r="E105" s="48">
        <v>1</v>
      </c>
      <c r="F105" s="48">
        <v>1</v>
      </c>
      <c r="G105" s="23">
        <f t="shared" si="5"/>
        <v>0</v>
      </c>
      <c r="H105" s="49">
        <v>1500</v>
      </c>
      <c r="I105" s="49">
        <f t="shared" si="6"/>
        <v>1500</v>
      </c>
      <c r="J105" s="49">
        <f t="shared" si="7"/>
        <v>1500</v>
      </c>
      <c r="K105" s="49">
        <f t="shared" si="8"/>
        <v>0</v>
      </c>
      <c r="L105" s="49">
        <f t="shared" si="9"/>
        <v>0</v>
      </c>
      <c r="M105" s="50"/>
      <c r="O105" s="31"/>
    </row>
    <row r="106" spans="1:15" s="28" customFormat="1" ht="12.75">
      <c r="A106" s="66">
        <v>2</v>
      </c>
      <c r="B106" s="65" t="s">
        <v>34</v>
      </c>
      <c r="C106" s="46" t="s">
        <v>205</v>
      </c>
      <c r="D106" s="47" t="s">
        <v>206</v>
      </c>
      <c r="E106" s="48">
        <v>1</v>
      </c>
      <c r="F106" s="48">
        <v>1</v>
      </c>
      <c r="G106" s="23">
        <f t="shared" si="5"/>
        <v>0</v>
      </c>
      <c r="H106" s="49">
        <v>20000</v>
      </c>
      <c r="I106" s="49">
        <f t="shared" si="6"/>
        <v>20000</v>
      </c>
      <c r="J106" s="49">
        <f t="shared" si="7"/>
        <v>20000</v>
      </c>
      <c r="K106" s="49">
        <f t="shared" si="8"/>
        <v>0</v>
      </c>
      <c r="L106" s="49">
        <f t="shared" si="9"/>
        <v>0</v>
      </c>
      <c r="M106" s="50"/>
      <c r="O106" s="31"/>
    </row>
    <row r="107" spans="1:15" s="28" customFormat="1" ht="12.75">
      <c r="A107" s="66">
        <v>3</v>
      </c>
      <c r="B107" s="65" t="s">
        <v>34</v>
      </c>
      <c r="C107" s="46" t="s">
        <v>207</v>
      </c>
      <c r="D107" s="47" t="s">
        <v>208</v>
      </c>
      <c r="E107" s="48">
        <v>4</v>
      </c>
      <c r="F107" s="48">
        <v>4</v>
      </c>
      <c r="G107" s="23">
        <f t="shared" si="5"/>
        <v>0</v>
      </c>
      <c r="H107" s="49">
        <v>3000</v>
      </c>
      <c r="I107" s="49">
        <f t="shared" si="6"/>
        <v>12000</v>
      </c>
      <c r="J107" s="49">
        <f t="shared" si="7"/>
        <v>12000</v>
      </c>
      <c r="K107" s="49">
        <f t="shared" si="8"/>
        <v>0</v>
      </c>
      <c r="L107" s="49">
        <f t="shared" si="9"/>
        <v>0</v>
      </c>
      <c r="M107" s="50"/>
      <c r="O107" s="31"/>
    </row>
    <row r="108" spans="1:15" s="28" customFormat="1" ht="12.75">
      <c r="A108" s="66">
        <v>4</v>
      </c>
      <c r="B108" s="65" t="s">
        <v>34</v>
      </c>
      <c r="C108" s="46" t="s">
        <v>209</v>
      </c>
      <c r="D108" s="47" t="s">
        <v>210</v>
      </c>
      <c r="E108" s="48">
        <v>1</v>
      </c>
      <c r="F108" s="48">
        <v>1</v>
      </c>
      <c r="G108" s="23">
        <f t="shared" si="5"/>
        <v>0</v>
      </c>
      <c r="H108" s="49">
        <v>1000</v>
      </c>
      <c r="I108" s="49">
        <f t="shared" si="6"/>
        <v>1000</v>
      </c>
      <c r="J108" s="49">
        <f t="shared" si="7"/>
        <v>1000</v>
      </c>
      <c r="K108" s="49">
        <f t="shared" si="8"/>
        <v>0</v>
      </c>
      <c r="L108" s="49">
        <f t="shared" si="9"/>
        <v>0</v>
      </c>
      <c r="M108" s="50"/>
      <c r="O108" s="31"/>
    </row>
    <row r="109" spans="1:15" s="28" customFormat="1" ht="12.75">
      <c r="A109" s="64">
        <v>5</v>
      </c>
      <c r="B109" s="65" t="s">
        <v>34</v>
      </c>
      <c r="C109" s="46" t="s">
        <v>211</v>
      </c>
      <c r="D109" s="47" t="s">
        <v>210</v>
      </c>
      <c r="E109" s="48">
        <v>2</v>
      </c>
      <c r="F109" s="48">
        <v>2</v>
      </c>
      <c r="G109" s="23">
        <f t="shared" si="5"/>
        <v>0</v>
      </c>
      <c r="H109" s="49">
        <v>500</v>
      </c>
      <c r="I109" s="49">
        <f t="shared" si="6"/>
        <v>1000</v>
      </c>
      <c r="J109" s="49">
        <f t="shared" si="7"/>
        <v>1000</v>
      </c>
      <c r="K109" s="49">
        <f t="shared" si="8"/>
        <v>0</v>
      </c>
      <c r="L109" s="49">
        <f t="shared" si="9"/>
        <v>0</v>
      </c>
      <c r="M109" s="50"/>
      <c r="O109" s="31"/>
    </row>
    <row r="110" spans="1:15" s="28" customFormat="1" ht="13.5" thickBot="1">
      <c r="A110" s="64">
        <v>6</v>
      </c>
      <c r="B110" s="65" t="s">
        <v>34</v>
      </c>
      <c r="C110" s="46" t="s">
        <v>233</v>
      </c>
      <c r="D110" s="47" t="s">
        <v>48</v>
      </c>
      <c r="E110" s="48">
        <v>28</v>
      </c>
      <c r="F110" s="48">
        <v>28</v>
      </c>
      <c r="G110" s="23">
        <f t="shared" si="5"/>
        <v>0</v>
      </c>
      <c r="H110" s="49">
        <v>246.15</v>
      </c>
      <c r="I110" s="49">
        <f t="shared" si="6"/>
        <v>6892.2</v>
      </c>
      <c r="J110" s="49">
        <f t="shared" si="7"/>
        <v>6892.2</v>
      </c>
      <c r="K110" s="49">
        <f t="shared" si="8"/>
        <v>0</v>
      </c>
      <c r="L110" s="49">
        <f t="shared" si="9"/>
        <v>0</v>
      </c>
      <c r="M110" s="50"/>
      <c r="O110" s="31"/>
    </row>
    <row r="111" spans="1:14" ht="16.5" customHeight="1" thickBot="1">
      <c r="A111" s="18"/>
      <c r="B111" s="19"/>
      <c r="C111" s="12" t="s">
        <v>236</v>
      </c>
      <c r="D111" s="13"/>
      <c r="E111" s="14"/>
      <c r="F111" s="15"/>
      <c r="G111" s="15"/>
      <c r="H111" s="15"/>
      <c r="I111" s="16"/>
      <c r="J111" s="16"/>
      <c r="K111" s="24">
        <f>SUMIF(K11:K110,"&gt;0")</f>
        <v>198635.46566</v>
      </c>
      <c r="L111" s="15"/>
      <c r="M111" s="17"/>
      <c r="N111" s="3"/>
    </row>
    <row r="112" spans="1:14" ht="15" customHeight="1" thickBot="1">
      <c r="A112" s="10"/>
      <c r="B112" s="20"/>
      <c r="C112" s="12" t="s">
        <v>235</v>
      </c>
      <c r="D112" s="13"/>
      <c r="E112" s="14"/>
      <c r="F112" s="15"/>
      <c r="G112" s="15"/>
      <c r="H112" s="15"/>
      <c r="I112" s="16"/>
      <c r="J112" s="16"/>
      <c r="K112" s="24">
        <f>SUMIF(K11:K110,"&lt;0")</f>
        <v>-40864.060000000005</v>
      </c>
      <c r="L112" s="15"/>
      <c r="M112" s="17"/>
      <c r="N112" s="3"/>
    </row>
    <row r="113" spans="1:14" ht="13.5" thickBot="1">
      <c r="A113" s="10"/>
      <c r="B113" s="20"/>
      <c r="C113" s="12" t="s">
        <v>237</v>
      </c>
      <c r="D113" s="13"/>
      <c r="E113" s="14"/>
      <c r="F113" s="15"/>
      <c r="G113" s="15"/>
      <c r="H113" s="15"/>
      <c r="I113" s="24">
        <f>SUM(I11:I110)</f>
        <v>1045070.4283499998</v>
      </c>
      <c r="J113" s="24">
        <f>SUM(J11:J110)</f>
        <v>1202841.8340099999</v>
      </c>
      <c r="K113" s="24">
        <f>SUM(K11:K110)</f>
        <v>157771.40566000002</v>
      </c>
      <c r="L113" s="16"/>
      <c r="M113" s="17"/>
      <c r="N113" s="3"/>
    </row>
    <row r="114" spans="1:14" ht="12.75">
      <c r="A114" s="3"/>
      <c r="B114" s="3"/>
      <c r="C114" s="6"/>
      <c r="D114" s="3"/>
      <c r="E114" s="2"/>
      <c r="F114" s="2"/>
      <c r="G114" s="7"/>
      <c r="H114" s="2"/>
      <c r="I114" s="2"/>
      <c r="J114" s="2"/>
      <c r="K114" s="25"/>
      <c r="L114" s="7"/>
      <c r="M114" s="8"/>
      <c r="N114" s="3"/>
    </row>
    <row r="115" spans="1:14" ht="12.75">
      <c r="A115" s="3"/>
      <c r="B115" s="3"/>
      <c r="C115" s="6"/>
      <c r="D115" s="3"/>
      <c r="E115" s="2"/>
      <c r="F115" s="27"/>
      <c r="G115" s="2"/>
      <c r="H115" s="2"/>
      <c r="I115" s="2"/>
      <c r="J115" s="2"/>
      <c r="K115" s="26"/>
      <c r="L115" s="2"/>
      <c r="M115" s="9"/>
      <c r="N115" s="3"/>
    </row>
    <row r="116" spans="1:13" ht="12.75">
      <c r="A116" s="3"/>
      <c r="B116" s="3"/>
      <c r="C116" s="6"/>
      <c r="D116" s="3"/>
      <c r="E116" s="2"/>
      <c r="F116" s="2"/>
      <c r="G116" s="2"/>
      <c r="H116" s="2"/>
      <c r="I116" s="2"/>
      <c r="J116" s="2"/>
      <c r="K116" s="26"/>
      <c r="L116" s="2"/>
      <c r="M116" s="3"/>
    </row>
    <row r="117" spans="1:14" ht="12.75">
      <c r="A117" s="3"/>
      <c r="B117" s="3"/>
      <c r="C117" s="6"/>
      <c r="D117" s="3"/>
      <c r="E117" s="2"/>
      <c r="F117" s="2"/>
      <c r="G117" s="2"/>
      <c r="H117" s="11"/>
      <c r="I117" s="2"/>
      <c r="J117" s="2"/>
      <c r="K117" s="26"/>
      <c r="L117" s="2"/>
      <c r="M117" s="8"/>
      <c r="N117" s="3"/>
    </row>
    <row r="118" spans="1:14" ht="12.75">
      <c r="A118" s="3"/>
      <c r="B118" s="3"/>
      <c r="C118" s="21"/>
      <c r="D118" s="3"/>
      <c r="E118" s="2"/>
      <c r="F118" s="2"/>
      <c r="G118" s="2"/>
      <c r="H118" s="2"/>
      <c r="I118" s="2"/>
      <c r="J118" s="2"/>
      <c r="K118" s="26"/>
      <c r="L118" s="2"/>
      <c r="M118" s="8"/>
      <c r="N118" s="3"/>
    </row>
    <row r="119" spans="1:14" ht="12.75">
      <c r="A119" s="3"/>
      <c r="B119" s="3"/>
      <c r="C119" s="6"/>
      <c r="D119" s="3"/>
      <c r="E119" s="2"/>
      <c r="F119" s="2"/>
      <c r="G119" s="2"/>
      <c r="H119" s="2"/>
      <c r="I119" s="2"/>
      <c r="J119" s="2"/>
      <c r="K119" s="26"/>
      <c r="L119" s="2"/>
      <c r="M119" s="8"/>
      <c r="N119" s="3"/>
    </row>
    <row r="120" spans="1:14" ht="12.75">
      <c r="A120" s="3"/>
      <c r="B120" s="3"/>
      <c r="C120" s="6"/>
      <c r="D120" s="3"/>
      <c r="E120" s="2"/>
      <c r="F120" s="2"/>
      <c r="G120" s="2"/>
      <c r="H120" s="2"/>
      <c r="I120" s="2"/>
      <c r="J120" s="2"/>
      <c r="K120" s="26"/>
      <c r="L120" s="2"/>
      <c r="M120" s="8"/>
      <c r="N120" s="3"/>
    </row>
    <row r="121" spans="1:14" ht="12.75">
      <c r="A121" s="3"/>
      <c r="B121" s="3"/>
      <c r="C121" s="6"/>
      <c r="D121" s="3"/>
      <c r="E121" s="2"/>
      <c r="F121" s="2"/>
      <c r="G121" s="2"/>
      <c r="H121" s="2"/>
      <c r="I121" s="2"/>
      <c r="J121" s="2"/>
      <c r="K121" s="26"/>
      <c r="L121" s="2"/>
      <c r="M121" s="8"/>
      <c r="N121" s="3"/>
    </row>
    <row r="122" spans="1:14" ht="12.75">
      <c r="A122" s="3"/>
      <c r="B122" s="3"/>
      <c r="C122" s="6"/>
      <c r="D122" s="3"/>
      <c r="E122" s="2"/>
      <c r="F122" s="2"/>
      <c r="G122" s="2"/>
      <c r="H122" s="2"/>
      <c r="I122" s="2"/>
      <c r="J122" s="2"/>
      <c r="K122" s="26"/>
      <c r="L122" s="2"/>
      <c r="M122" s="8"/>
      <c r="N122" s="3"/>
    </row>
    <row r="123" spans="1:14" ht="12.75">
      <c r="A123" s="3"/>
      <c r="B123" s="3"/>
      <c r="C123" s="6"/>
      <c r="D123" s="3"/>
      <c r="E123" s="2"/>
      <c r="F123" s="2"/>
      <c r="G123" s="2"/>
      <c r="H123" s="2"/>
      <c r="I123" s="2"/>
      <c r="J123" s="2"/>
      <c r="K123" s="26"/>
      <c r="L123" s="2"/>
      <c r="M123" s="8"/>
      <c r="N123" s="3"/>
    </row>
    <row r="124" spans="1:14" ht="12.75">
      <c r="A124" s="3"/>
      <c r="B124" s="3"/>
      <c r="C124" s="6"/>
      <c r="D124" s="3"/>
      <c r="E124" s="2"/>
      <c r="F124" s="2"/>
      <c r="G124" s="2"/>
      <c r="H124" s="2"/>
      <c r="I124" s="2"/>
      <c r="J124" s="2"/>
      <c r="K124" s="26"/>
      <c r="L124" s="2"/>
      <c r="M124" s="8"/>
      <c r="N124" s="3"/>
    </row>
    <row r="125" spans="1:14" ht="12.75">
      <c r="A125" s="3"/>
      <c r="B125" s="3"/>
      <c r="C125" s="6"/>
      <c r="D125" s="3"/>
      <c r="E125" s="2"/>
      <c r="F125" s="2"/>
      <c r="G125" s="2"/>
      <c r="H125" s="2"/>
      <c r="I125" s="2"/>
      <c r="J125" s="2"/>
      <c r="K125" s="26"/>
      <c r="L125" s="2"/>
      <c r="M125" s="8"/>
      <c r="N125" s="3"/>
    </row>
    <row r="126" spans="1:14" ht="12.75">
      <c r="A126" s="3"/>
      <c r="B126" s="3"/>
      <c r="C126" s="6"/>
      <c r="D126" s="3"/>
      <c r="E126" s="2"/>
      <c r="F126" s="2"/>
      <c r="G126" s="2"/>
      <c r="H126" s="2"/>
      <c r="I126" s="2"/>
      <c r="J126" s="2"/>
      <c r="K126" s="26"/>
      <c r="L126" s="2"/>
      <c r="M126" s="8"/>
      <c r="N126" s="3"/>
    </row>
    <row r="127" spans="1:14" ht="12.75">
      <c r="A127" s="3"/>
      <c r="B127" s="3"/>
      <c r="C127" s="6"/>
      <c r="D127" s="3"/>
      <c r="E127" s="2"/>
      <c r="F127" s="2"/>
      <c r="G127" s="2"/>
      <c r="H127" s="2"/>
      <c r="I127" s="2"/>
      <c r="J127" s="2"/>
      <c r="K127" s="26"/>
      <c r="L127" s="2"/>
      <c r="M127" s="8"/>
      <c r="N127" s="3"/>
    </row>
    <row r="128" spans="1:14" ht="12.75">
      <c r="A128" s="3"/>
      <c r="B128" s="3"/>
      <c r="C128" s="6"/>
      <c r="D128" s="3"/>
      <c r="E128" s="2"/>
      <c r="F128" s="2"/>
      <c r="G128" s="2"/>
      <c r="H128" s="2"/>
      <c r="I128" s="2"/>
      <c r="J128" s="2"/>
      <c r="K128" s="26"/>
      <c r="L128" s="2"/>
      <c r="M128" s="8"/>
      <c r="N128" s="3"/>
    </row>
    <row r="129" spans="1:14" ht="12.75">
      <c r="A129" s="3"/>
      <c r="B129" s="3"/>
      <c r="C129" s="6"/>
      <c r="D129" s="3"/>
      <c r="E129" s="2"/>
      <c r="F129" s="2"/>
      <c r="G129" s="2"/>
      <c r="H129" s="2"/>
      <c r="I129" s="2"/>
      <c r="J129" s="2"/>
      <c r="K129" s="26"/>
      <c r="L129" s="2"/>
      <c r="M129" s="8"/>
      <c r="N129" s="3"/>
    </row>
    <row r="130" spans="1:14" ht="12.75">
      <c r="A130" s="3"/>
      <c r="B130" s="3"/>
      <c r="C130" s="6"/>
      <c r="D130" s="3"/>
      <c r="E130" s="2"/>
      <c r="F130" s="2"/>
      <c r="G130" s="2"/>
      <c r="H130" s="2"/>
      <c r="I130" s="2"/>
      <c r="J130" s="2"/>
      <c r="K130" s="26"/>
      <c r="L130" s="2"/>
      <c r="M130" s="8"/>
      <c r="N130" s="3"/>
    </row>
    <row r="131" spans="1:14" ht="12.75">
      <c r="A131" s="3"/>
      <c r="B131" s="3"/>
      <c r="C131" s="6"/>
      <c r="D131" s="3"/>
      <c r="E131" s="2"/>
      <c r="F131" s="2"/>
      <c r="G131" s="2"/>
      <c r="H131" s="2"/>
      <c r="I131" s="2"/>
      <c r="J131" s="2"/>
      <c r="K131" s="26"/>
      <c r="L131" s="2"/>
      <c r="M131" s="8"/>
      <c r="N131" s="3"/>
    </row>
    <row r="132" spans="1:14" ht="12.75">
      <c r="A132" s="3"/>
      <c r="B132" s="3"/>
      <c r="C132" s="6"/>
      <c r="D132" s="3"/>
      <c r="E132" s="2"/>
      <c r="F132" s="2"/>
      <c r="G132" s="2"/>
      <c r="H132" s="2"/>
      <c r="I132" s="2"/>
      <c r="J132" s="2"/>
      <c r="K132" s="26"/>
      <c r="L132" s="2"/>
      <c r="M132" s="8"/>
      <c r="N132" s="3"/>
    </row>
    <row r="133" spans="1:14" ht="12.75">
      <c r="A133" s="3"/>
      <c r="B133" s="3"/>
      <c r="C133" s="6"/>
      <c r="D133" s="3"/>
      <c r="E133" s="2"/>
      <c r="F133" s="2"/>
      <c r="G133" s="2"/>
      <c r="H133" s="2"/>
      <c r="I133" s="2"/>
      <c r="J133" s="2"/>
      <c r="K133" s="26"/>
      <c r="L133" s="2"/>
      <c r="M133" s="8"/>
      <c r="N133" s="3"/>
    </row>
    <row r="134" spans="1:14" ht="12.75">
      <c r="A134" s="3"/>
      <c r="B134" s="3"/>
      <c r="C134" s="6"/>
      <c r="D134" s="3"/>
      <c r="E134" s="2"/>
      <c r="F134" s="2"/>
      <c r="G134" s="2"/>
      <c r="H134" s="2"/>
      <c r="I134" s="2"/>
      <c r="J134" s="2"/>
      <c r="K134" s="26"/>
      <c r="L134" s="2"/>
      <c r="M134" s="8"/>
      <c r="N134" s="3"/>
    </row>
    <row r="135" spans="1:14" ht="12.75">
      <c r="A135" s="3"/>
      <c r="B135" s="3"/>
      <c r="C135" s="6"/>
      <c r="D135" s="3"/>
      <c r="E135" s="2"/>
      <c r="F135" s="2"/>
      <c r="G135" s="2"/>
      <c r="H135" s="2"/>
      <c r="I135" s="2"/>
      <c r="J135" s="2"/>
      <c r="K135" s="26"/>
      <c r="L135" s="2"/>
      <c r="M135" s="8"/>
      <c r="N135" s="3"/>
    </row>
    <row r="136" spans="1:14" ht="12.75">
      <c r="A136" s="3"/>
      <c r="B136" s="3"/>
      <c r="C136" s="6"/>
      <c r="D136" s="3"/>
      <c r="E136" s="2"/>
      <c r="F136" s="2"/>
      <c r="G136" s="2"/>
      <c r="H136" s="2"/>
      <c r="I136" s="2"/>
      <c r="J136" s="2"/>
      <c r="K136" s="26"/>
      <c r="L136" s="2"/>
      <c r="M136" s="8"/>
      <c r="N136" s="3"/>
    </row>
    <row r="137" spans="1:14" ht="12.75">
      <c r="A137" s="3"/>
      <c r="B137" s="3"/>
      <c r="C137" s="6"/>
      <c r="D137" s="3"/>
      <c r="E137" s="2"/>
      <c r="F137" s="2"/>
      <c r="G137" s="2"/>
      <c r="H137" s="2"/>
      <c r="I137" s="2"/>
      <c r="J137" s="2"/>
      <c r="K137" s="26"/>
      <c r="L137" s="2"/>
      <c r="M137" s="8"/>
      <c r="N137" s="3"/>
    </row>
    <row r="138" spans="1:14" ht="12.75">
      <c r="A138" s="3"/>
      <c r="B138" s="3"/>
      <c r="C138" s="6"/>
      <c r="D138" s="3"/>
      <c r="E138" s="2"/>
      <c r="F138" s="2"/>
      <c r="G138" s="2"/>
      <c r="H138" s="2"/>
      <c r="I138" s="2"/>
      <c r="J138" s="2"/>
      <c r="K138" s="26"/>
      <c r="L138" s="2"/>
      <c r="M138" s="8"/>
      <c r="N138" s="3"/>
    </row>
    <row r="139" spans="1:14" ht="12.75">
      <c r="A139" s="3"/>
      <c r="B139" s="3"/>
      <c r="C139" s="6"/>
      <c r="D139" s="3"/>
      <c r="E139" s="2"/>
      <c r="F139" s="2"/>
      <c r="G139" s="2"/>
      <c r="H139" s="2"/>
      <c r="I139" s="2"/>
      <c r="J139" s="2"/>
      <c r="K139" s="26"/>
      <c r="L139" s="2"/>
      <c r="M139" s="8"/>
      <c r="N139" s="3"/>
    </row>
    <row r="140" spans="1:14" ht="12.75">
      <c r="A140" s="3"/>
      <c r="B140" s="3"/>
      <c r="C140" s="6"/>
      <c r="D140" s="3"/>
      <c r="E140" s="2"/>
      <c r="F140" s="2"/>
      <c r="G140" s="2"/>
      <c r="H140" s="2"/>
      <c r="I140" s="2"/>
      <c r="J140" s="2"/>
      <c r="K140" s="26"/>
      <c r="L140" s="2"/>
      <c r="M140" s="8"/>
      <c r="N140" s="3"/>
    </row>
    <row r="141" spans="1:14" ht="12.75">
      <c r="A141" s="3"/>
      <c r="B141" s="3"/>
      <c r="C141" s="6"/>
      <c r="D141" s="3"/>
      <c r="E141" s="2"/>
      <c r="F141" s="2"/>
      <c r="G141" s="2"/>
      <c r="H141" s="2"/>
      <c r="I141" s="2"/>
      <c r="J141" s="2"/>
      <c r="K141" s="26"/>
      <c r="L141" s="2"/>
      <c r="M141" s="8"/>
      <c r="N141" s="3"/>
    </row>
    <row r="142" spans="1:14" ht="12.75">
      <c r="A142" s="3"/>
      <c r="B142" s="3"/>
      <c r="C142" s="6"/>
      <c r="D142" s="3"/>
      <c r="E142" s="2"/>
      <c r="F142" s="2"/>
      <c r="G142" s="2"/>
      <c r="H142" s="2"/>
      <c r="I142" s="2"/>
      <c r="J142" s="2"/>
      <c r="K142" s="26"/>
      <c r="L142" s="2"/>
      <c r="M142" s="8"/>
      <c r="N142" s="3"/>
    </row>
    <row r="143" spans="1:14" ht="12.75">
      <c r="A143" s="3"/>
      <c r="B143" s="3"/>
      <c r="C143" s="6"/>
      <c r="D143" s="3"/>
      <c r="E143" s="2"/>
      <c r="F143" s="2"/>
      <c r="G143" s="2"/>
      <c r="H143" s="2"/>
      <c r="I143" s="2"/>
      <c r="J143" s="2"/>
      <c r="K143" s="26"/>
      <c r="L143" s="2"/>
      <c r="M143" s="8"/>
      <c r="N143" s="3"/>
    </row>
    <row r="144" spans="1:14" ht="12.75">
      <c r="A144" s="3"/>
      <c r="B144" s="3"/>
      <c r="C144" s="6"/>
      <c r="D144" s="3"/>
      <c r="E144" s="2"/>
      <c r="F144" s="2"/>
      <c r="G144" s="2"/>
      <c r="H144" s="2"/>
      <c r="I144" s="2"/>
      <c r="J144" s="2"/>
      <c r="K144" s="26"/>
      <c r="L144" s="2"/>
      <c r="M144" s="8"/>
      <c r="N144" s="3"/>
    </row>
    <row r="145" spans="1:14" ht="12.75">
      <c r="A145" s="3"/>
      <c r="B145" s="3"/>
      <c r="C145" s="6"/>
      <c r="D145" s="3"/>
      <c r="E145" s="2"/>
      <c r="F145" s="2"/>
      <c r="G145" s="2"/>
      <c r="H145" s="2"/>
      <c r="I145" s="2"/>
      <c r="J145" s="2"/>
      <c r="K145" s="26"/>
      <c r="L145" s="2"/>
      <c r="M145" s="8"/>
      <c r="N145" s="3"/>
    </row>
    <row r="146" spans="1:14" ht="12.75">
      <c r="A146" s="3"/>
      <c r="B146" s="3"/>
      <c r="C146" s="6"/>
      <c r="D146" s="3"/>
      <c r="E146" s="2"/>
      <c r="F146" s="2"/>
      <c r="G146" s="2"/>
      <c r="H146" s="2"/>
      <c r="I146" s="2"/>
      <c r="J146" s="2"/>
      <c r="K146" s="26"/>
      <c r="L146" s="2"/>
      <c r="M146" s="8"/>
      <c r="N146" s="3"/>
    </row>
    <row r="147" spans="1:14" ht="12.75">
      <c r="A147" s="3"/>
      <c r="B147" s="3"/>
      <c r="C147" s="6"/>
      <c r="D147" s="3"/>
      <c r="E147" s="2"/>
      <c r="F147" s="2"/>
      <c r="G147" s="2"/>
      <c r="H147" s="2"/>
      <c r="I147" s="2"/>
      <c r="J147" s="2"/>
      <c r="K147" s="26"/>
      <c r="L147" s="2"/>
      <c r="M147" s="8"/>
      <c r="N147" s="3"/>
    </row>
    <row r="148" spans="1:14" ht="12.75">
      <c r="A148" s="3"/>
      <c r="B148" s="3"/>
      <c r="C148" s="6"/>
      <c r="D148" s="3"/>
      <c r="E148" s="2"/>
      <c r="F148" s="2"/>
      <c r="G148" s="2"/>
      <c r="H148" s="2"/>
      <c r="I148" s="2"/>
      <c r="J148" s="2"/>
      <c r="K148" s="26"/>
      <c r="L148" s="2"/>
      <c r="M148" s="8"/>
      <c r="N148" s="3"/>
    </row>
    <row r="149" spans="1:14" ht="12.75">
      <c r="A149" s="3"/>
      <c r="B149" s="3"/>
      <c r="C149" s="6"/>
      <c r="D149" s="3"/>
      <c r="E149" s="2"/>
      <c r="F149" s="2"/>
      <c r="G149" s="2"/>
      <c r="H149" s="2"/>
      <c r="I149" s="2"/>
      <c r="J149" s="2"/>
      <c r="K149" s="26"/>
      <c r="L149" s="2"/>
      <c r="M149" s="8"/>
      <c r="N149" s="3"/>
    </row>
    <row r="150" spans="1:14" ht="12.75">
      <c r="A150" s="3"/>
      <c r="B150" s="3"/>
      <c r="C150" s="6"/>
      <c r="D150" s="3"/>
      <c r="E150" s="2"/>
      <c r="F150" s="2"/>
      <c r="G150" s="2"/>
      <c r="H150" s="2"/>
      <c r="I150" s="2"/>
      <c r="J150" s="2"/>
      <c r="K150" s="26"/>
      <c r="L150" s="2"/>
      <c r="M150" s="8"/>
      <c r="N150" s="3"/>
    </row>
    <row r="151" spans="1:14" ht="12.75">
      <c r="A151" s="3"/>
      <c r="B151" s="3"/>
      <c r="C151" s="6"/>
      <c r="D151" s="3"/>
      <c r="E151" s="2"/>
      <c r="F151" s="2"/>
      <c r="G151" s="2"/>
      <c r="H151" s="2"/>
      <c r="I151" s="2"/>
      <c r="J151" s="2"/>
      <c r="K151" s="26"/>
      <c r="L151" s="2"/>
      <c r="M151" s="8"/>
      <c r="N151" s="3"/>
    </row>
    <row r="152" spans="1:14" ht="12.75">
      <c r="A152" s="3"/>
      <c r="B152" s="3"/>
      <c r="C152" s="6"/>
      <c r="D152" s="3"/>
      <c r="E152" s="2"/>
      <c r="F152" s="2"/>
      <c r="G152" s="2"/>
      <c r="H152" s="2"/>
      <c r="I152" s="2"/>
      <c r="J152" s="2"/>
      <c r="K152" s="26"/>
      <c r="L152" s="2"/>
      <c r="M152" s="8"/>
      <c r="N152" s="3"/>
    </row>
    <row r="153" spans="1:14" ht="12.75">
      <c r="A153" s="3"/>
      <c r="B153" s="3"/>
      <c r="C153" s="6"/>
      <c r="D153" s="3"/>
      <c r="E153" s="2"/>
      <c r="F153" s="2"/>
      <c r="G153" s="2"/>
      <c r="H153" s="2"/>
      <c r="I153" s="2"/>
      <c r="J153" s="2"/>
      <c r="K153" s="26"/>
      <c r="L153" s="2"/>
      <c r="M153" s="8"/>
      <c r="N153" s="3"/>
    </row>
    <row r="154" spans="1:14" ht="12.75">
      <c r="A154" s="3"/>
      <c r="B154" s="3"/>
      <c r="C154" s="6"/>
      <c r="D154" s="3"/>
      <c r="E154" s="2"/>
      <c r="F154" s="2"/>
      <c r="G154" s="2"/>
      <c r="H154" s="2"/>
      <c r="I154" s="2"/>
      <c r="J154" s="2"/>
      <c r="K154" s="26"/>
      <c r="L154" s="2"/>
      <c r="M154" s="8"/>
      <c r="N154" s="3"/>
    </row>
    <row r="155" spans="1:14" ht="12.75">
      <c r="A155" s="3"/>
      <c r="B155" s="3"/>
      <c r="C155" s="6"/>
      <c r="D155" s="3"/>
      <c r="E155" s="2"/>
      <c r="F155" s="2"/>
      <c r="G155" s="2"/>
      <c r="H155" s="2"/>
      <c r="I155" s="2"/>
      <c r="J155" s="2"/>
      <c r="K155" s="26"/>
      <c r="L155" s="2"/>
      <c r="M155" s="8"/>
      <c r="N155" s="3"/>
    </row>
    <row r="156" spans="1:14" ht="12.75">
      <c r="A156" s="3"/>
      <c r="B156" s="3"/>
      <c r="C156" s="6"/>
      <c r="D156" s="3"/>
      <c r="E156" s="2"/>
      <c r="F156" s="2"/>
      <c r="G156" s="2"/>
      <c r="H156" s="2"/>
      <c r="I156" s="2"/>
      <c r="J156" s="2"/>
      <c r="K156" s="26"/>
      <c r="L156" s="2"/>
      <c r="M156" s="8"/>
      <c r="N156" s="3"/>
    </row>
    <row r="157" spans="1:14" ht="12.75">
      <c r="A157" s="3"/>
      <c r="B157" s="3"/>
      <c r="C157" s="6"/>
      <c r="D157" s="3"/>
      <c r="E157" s="2"/>
      <c r="F157" s="2"/>
      <c r="G157" s="2"/>
      <c r="H157" s="2"/>
      <c r="I157" s="2"/>
      <c r="J157" s="2"/>
      <c r="K157" s="26"/>
      <c r="L157" s="2"/>
      <c r="M157" s="8"/>
      <c r="N157" s="3"/>
    </row>
    <row r="158" spans="1:14" ht="12.75">
      <c r="A158" s="3"/>
      <c r="B158" s="3"/>
      <c r="C158" s="6"/>
      <c r="D158" s="3"/>
      <c r="E158" s="2"/>
      <c r="F158" s="2"/>
      <c r="G158" s="2"/>
      <c r="H158" s="2"/>
      <c r="I158" s="2"/>
      <c r="J158" s="2"/>
      <c r="K158" s="26"/>
      <c r="L158" s="2"/>
      <c r="M158" s="8"/>
      <c r="N158" s="3"/>
    </row>
    <row r="159" spans="1:14" ht="12.75">
      <c r="A159" s="3"/>
      <c r="B159" s="3"/>
      <c r="C159" s="6"/>
      <c r="D159" s="3"/>
      <c r="E159" s="2"/>
      <c r="F159" s="2"/>
      <c r="G159" s="2"/>
      <c r="H159" s="2"/>
      <c r="I159" s="2"/>
      <c r="J159" s="2"/>
      <c r="K159" s="26"/>
      <c r="L159" s="2"/>
      <c r="M159" s="8"/>
      <c r="N159" s="3"/>
    </row>
    <row r="160" spans="1:14" ht="12.75">
      <c r="A160" s="3"/>
      <c r="B160" s="3"/>
      <c r="C160" s="6"/>
      <c r="D160" s="3"/>
      <c r="E160" s="2"/>
      <c r="F160" s="2"/>
      <c r="G160" s="2"/>
      <c r="H160" s="2"/>
      <c r="I160" s="2"/>
      <c r="J160" s="2"/>
      <c r="K160" s="26"/>
      <c r="L160" s="2"/>
      <c r="M160" s="8"/>
      <c r="N160" s="3"/>
    </row>
    <row r="161" spans="1:14" ht="12.75">
      <c r="A161" s="3"/>
      <c r="B161" s="3"/>
      <c r="C161" s="6"/>
      <c r="D161" s="3"/>
      <c r="E161" s="2"/>
      <c r="F161" s="2"/>
      <c r="G161" s="2"/>
      <c r="H161" s="2"/>
      <c r="I161" s="2"/>
      <c r="J161" s="2"/>
      <c r="K161" s="26"/>
      <c r="L161" s="2"/>
      <c r="M161" s="8"/>
      <c r="N161" s="3"/>
    </row>
    <row r="162" spans="1:14" ht="12.75">
      <c r="A162" s="3"/>
      <c r="B162" s="3"/>
      <c r="C162" s="6"/>
      <c r="D162" s="3"/>
      <c r="E162" s="2"/>
      <c r="F162" s="2"/>
      <c r="G162" s="2"/>
      <c r="H162" s="2"/>
      <c r="I162" s="2"/>
      <c r="J162" s="2"/>
      <c r="K162" s="26"/>
      <c r="L162" s="2"/>
      <c r="M162" s="8"/>
      <c r="N162" s="3"/>
    </row>
    <row r="163" spans="1:14" ht="12.75">
      <c r="A163" s="3"/>
      <c r="B163" s="3"/>
      <c r="C163" s="6"/>
      <c r="D163" s="3"/>
      <c r="E163" s="2"/>
      <c r="F163" s="2"/>
      <c r="G163" s="2"/>
      <c r="H163" s="2"/>
      <c r="I163" s="2"/>
      <c r="J163" s="2"/>
      <c r="K163" s="26"/>
      <c r="L163" s="2"/>
      <c r="M163" s="8"/>
      <c r="N163" s="3"/>
    </row>
    <row r="164" spans="1:14" ht="12.75">
      <c r="A164" s="3"/>
      <c r="B164" s="3"/>
      <c r="C164" s="6"/>
      <c r="D164" s="3"/>
      <c r="E164" s="2"/>
      <c r="F164" s="2"/>
      <c r="G164" s="2"/>
      <c r="H164" s="2"/>
      <c r="I164" s="2"/>
      <c r="J164" s="2"/>
      <c r="K164" s="26"/>
      <c r="L164" s="2"/>
      <c r="M164" s="8"/>
      <c r="N164" s="3"/>
    </row>
    <row r="165" spans="1:14" ht="12.75">
      <c r="A165" s="3"/>
      <c r="B165" s="3"/>
      <c r="C165" s="6"/>
      <c r="D165" s="3"/>
      <c r="E165" s="2"/>
      <c r="F165" s="2"/>
      <c r="G165" s="2"/>
      <c r="H165" s="2"/>
      <c r="I165" s="2"/>
      <c r="J165" s="2"/>
      <c r="K165" s="26"/>
      <c r="L165" s="2"/>
      <c r="M165" s="8"/>
      <c r="N165" s="3"/>
    </row>
    <row r="166" spans="1:14" ht="12.75">
      <c r="A166" s="3"/>
      <c r="B166" s="3"/>
      <c r="C166" s="6"/>
      <c r="D166" s="3"/>
      <c r="E166" s="2"/>
      <c r="F166" s="2"/>
      <c r="G166" s="2"/>
      <c r="H166" s="2"/>
      <c r="I166" s="2"/>
      <c r="J166" s="2"/>
      <c r="K166" s="26"/>
      <c r="L166" s="2"/>
      <c r="M166" s="8"/>
      <c r="N166" s="3"/>
    </row>
    <row r="167" spans="1:14" ht="12.75">
      <c r="A167" s="3"/>
      <c r="B167" s="3"/>
      <c r="C167" s="6"/>
      <c r="D167" s="3"/>
      <c r="E167" s="2"/>
      <c r="F167" s="2"/>
      <c r="G167" s="2"/>
      <c r="H167" s="2"/>
      <c r="I167" s="2"/>
      <c r="J167" s="2"/>
      <c r="K167" s="26"/>
      <c r="L167" s="2"/>
      <c r="M167" s="8"/>
      <c r="N167" s="3"/>
    </row>
    <row r="168" spans="1:14" ht="12.75">
      <c r="A168" s="3"/>
      <c r="B168" s="3"/>
      <c r="C168" s="6"/>
      <c r="D168" s="3"/>
      <c r="E168" s="2"/>
      <c r="F168" s="2"/>
      <c r="G168" s="2"/>
      <c r="H168" s="2"/>
      <c r="I168" s="2"/>
      <c r="J168" s="2"/>
      <c r="K168" s="26"/>
      <c r="L168" s="2"/>
      <c r="M168" s="8"/>
      <c r="N168" s="3"/>
    </row>
    <row r="169" spans="1:14" ht="12.75">
      <c r="A169" s="3"/>
      <c r="B169" s="3"/>
      <c r="C169" s="6"/>
      <c r="D169" s="3"/>
      <c r="E169" s="2"/>
      <c r="F169" s="2"/>
      <c r="G169" s="2"/>
      <c r="H169" s="2"/>
      <c r="I169" s="2"/>
      <c r="J169" s="2"/>
      <c r="K169" s="26"/>
      <c r="L169" s="2"/>
      <c r="M169" s="8"/>
      <c r="N169" s="3"/>
    </row>
    <row r="170" spans="1:14" ht="12.75">
      <c r="A170" s="3"/>
      <c r="B170" s="3"/>
      <c r="C170" s="6"/>
      <c r="D170" s="3"/>
      <c r="E170" s="2"/>
      <c r="F170" s="2"/>
      <c r="G170" s="2"/>
      <c r="H170" s="2"/>
      <c r="I170" s="2"/>
      <c r="J170" s="2"/>
      <c r="K170" s="26"/>
      <c r="L170" s="2"/>
      <c r="M170" s="8"/>
      <c r="N170" s="3"/>
    </row>
    <row r="171" spans="1:14" ht="12.75">
      <c r="A171" s="3"/>
      <c r="B171" s="3"/>
      <c r="C171" s="6"/>
      <c r="D171" s="3"/>
      <c r="E171" s="2"/>
      <c r="F171" s="2"/>
      <c r="G171" s="2"/>
      <c r="H171" s="2"/>
      <c r="I171" s="2"/>
      <c r="J171" s="2"/>
      <c r="K171" s="26"/>
      <c r="L171" s="2"/>
      <c r="M171" s="8"/>
      <c r="N171" s="3"/>
    </row>
    <row r="172" spans="1:14" ht="12.75">
      <c r="A172" s="3"/>
      <c r="B172" s="3"/>
      <c r="C172" s="6"/>
      <c r="D172" s="3"/>
      <c r="E172" s="2"/>
      <c r="F172" s="2"/>
      <c r="G172" s="2"/>
      <c r="H172" s="2"/>
      <c r="I172" s="2"/>
      <c r="J172" s="2"/>
      <c r="K172" s="26"/>
      <c r="L172" s="2"/>
      <c r="M172" s="8"/>
      <c r="N172" s="3"/>
    </row>
    <row r="173" spans="1:14" ht="12.75">
      <c r="A173" s="3"/>
      <c r="B173" s="3"/>
      <c r="C173" s="6"/>
      <c r="D173" s="3"/>
      <c r="E173" s="2"/>
      <c r="F173" s="2"/>
      <c r="G173" s="2"/>
      <c r="H173" s="2"/>
      <c r="I173" s="2"/>
      <c r="J173" s="2"/>
      <c r="K173" s="26"/>
      <c r="L173" s="2"/>
      <c r="M173" s="8"/>
      <c r="N173" s="3"/>
    </row>
    <row r="174" spans="1:14" ht="12.75">
      <c r="A174" s="3"/>
      <c r="B174" s="3"/>
      <c r="C174" s="6"/>
      <c r="D174" s="3"/>
      <c r="E174" s="2"/>
      <c r="F174" s="2"/>
      <c r="G174" s="2"/>
      <c r="H174" s="2"/>
      <c r="I174" s="2"/>
      <c r="J174" s="2"/>
      <c r="K174" s="26"/>
      <c r="L174" s="2"/>
      <c r="M174" s="8"/>
      <c r="N174" s="3"/>
    </row>
    <row r="175" spans="1:14" ht="12.75">
      <c r="A175" s="3"/>
      <c r="B175" s="3"/>
      <c r="C175" s="6"/>
      <c r="D175" s="3"/>
      <c r="E175" s="2"/>
      <c r="F175" s="2"/>
      <c r="G175" s="2"/>
      <c r="H175" s="2"/>
      <c r="I175" s="2"/>
      <c r="J175" s="2"/>
      <c r="K175" s="26"/>
      <c r="L175" s="2"/>
      <c r="M175" s="8"/>
      <c r="N175" s="3"/>
    </row>
    <row r="176" spans="1:14" ht="12.75">
      <c r="A176" s="3"/>
      <c r="B176" s="3"/>
      <c r="C176" s="6"/>
      <c r="D176" s="3"/>
      <c r="E176" s="2"/>
      <c r="F176" s="2"/>
      <c r="G176" s="2"/>
      <c r="H176" s="2"/>
      <c r="I176" s="2"/>
      <c r="J176" s="2"/>
      <c r="K176" s="26"/>
      <c r="L176" s="2"/>
      <c r="M176" s="8"/>
      <c r="N176" s="3"/>
    </row>
    <row r="177" spans="1:14" ht="12.75">
      <c r="A177" s="3"/>
      <c r="B177" s="3"/>
      <c r="C177" s="6"/>
      <c r="D177" s="3"/>
      <c r="E177" s="2"/>
      <c r="F177" s="2"/>
      <c r="G177" s="2"/>
      <c r="H177" s="2"/>
      <c r="I177" s="2"/>
      <c r="J177" s="2"/>
      <c r="K177" s="26"/>
      <c r="L177" s="2"/>
      <c r="M177" s="8"/>
      <c r="N177" s="3"/>
    </row>
    <row r="178" spans="1:14" ht="12.75">
      <c r="A178" s="3"/>
      <c r="B178" s="3"/>
      <c r="C178" s="6"/>
      <c r="D178" s="3"/>
      <c r="E178" s="2"/>
      <c r="F178" s="2"/>
      <c r="G178" s="2"/>
      <c r="H178" s="2"/>
      <c r="I178" s="2"/>
      <c r="J178" s="2"/>
      <c r="K178" s="26"/>
      <c r="L178" s="2"/>
      <c r="M178" s="8"/>
      <c r="N178" s="3"/>
    </row>
    <row r="179" spans="1:14" ht="12.75">
      <c r="A179" s="3"/>
      <c r="B179" s="3"/>
      <c r="C179" s="6"/>
      <c r="D179" s="3"/>
      <c r="E179" s="2"/>
      <c r="F179" s="2"/>
      <c r="G179" s="2"/>
      <c r="H179" s="2"/>
      <c r="I179" s="2"/>
      <c r="J179" s="2"/>
      <c r="K179" s="26"/>
      <c r="L179" s="2"/>
      <c r="M179" s="8"/>
      <c r="N179" s="3"/>
    </row>
    <row r="180" spans="1:14" ht="12.75">
      <c r="A180" s="3"/>
      <c r="B180" s="3"/>
      <c r="C180" s="6"/>
      <c r="D180" s="3"/>
      <c r="E180" s="2"/>
      <c r="F180" s="2"/>
      <c r="G180" s="2"/>
      <c r="H180" s="2"/>
      <c r="I180" s="2"/>
      <c r="J180" s="2"/>
      <c r="K180" s="26"/>
      <c r="L180" s="2"/>
      <c r="M180" s="8"/>
      <c r="N180" s="3"/>
    </row>
    <row r="181" spans="1:14" ht="12.75">
      <c r="A181" s="3"/>
      <c r="B181" s="3"/>
      <c r="C181" s="6"/>
      <c r="D181" s="3"/>
      <c r="E181" s="2"/>
      <c r="F181" s="2"/>
      <c r="G181" s="2"/>
      <c r="H181" s="2"/>
      <c r="I181" s="2"/>
      <c r="J181" s="2"/>
      <c r="K181" s="26"/>
      <c r="L181" s="2"/>
      <c r="M181" s="8"/>
      <c r="N181" s="3"/>
    </row>
    <row r="182" spans="1:14" ht="12.75">
      <c r="A182" s="3"/>
      <c r="B182" s="3"/>
      <c r="C182" s="6"/>
      <c r="D182" s="3"/>
      <c r="E182" s="2"/>
      <c r="F182" s="2"/>
      <c r="G182" s="2"/>
      <c r="H182" s="2"/>
      <c r="I182" s="2"/>
      <c r="J182" s="2"/>
      <c r="K182" s="26"/>
      <c r="L182" s="2"/>
      <c r="M182" s="8"/>
      <c r="N182" s="3"/>
    </row>
    <row r="183" spans="1:14" ht="12.75">
      <c r="A183" s="3"/>
      <c r="B183" s="3"/>
      <c r="C183" s="6"/>
      <c r="D183" s="3"/>
      <c r="E183" s="2"/>
      <c r="F183" s="2"/>
      <c r="G183" s="2"/>
      <c r="H183" s="2"/>
      <c r="I183" s="2"/>
      <c r="J183" s="2"/>
      <c r="K183" s="26"/>
      <c r="L183" s="2"/>
      <c r="M183" s="8"/>
      <c r="N183" s="3"/>
    </row>
    <row r="184" spans="1:14" ht="12.75">
      <c r="A184" s="3"/>
      <c r="B184" s="3"/>
      <c r="C184" s="6"/>
      <c r="D184" s="3"/>
      <c r="E184" s="2"/>
      <c r="F184" s="2"/>
      <c r="G184" s="2"/>
      <c r="H184" s="2"/>
      <c r="I184" s="2"/>
      <c r="J184" s="2"/>
      <c r="K184" s="26"/>
      <c r="L184" s="2"/>
      <c r="M184" s="8"/>
      <c r="N184" s="3"/>
    </row>
    <row r="185" spans="1:14" ht="12.75">
      <c r="A185" s="3"/>
      <c r="B185" s="3"/>
      <c r="C185" s="6"/>
      <c r="D185" s="3"/>
      <c r="E185" s="2"/>
      <c r="F185" s="2"/>
      <c r="G185" s="2"/>
      <c r="H185" s="2"/>
      <c r="I185" s="2"/>
      <c r="J185" s="2"/>
      <c r="K185" s="26"/>
      <c r="L185" s="2"/>
      <c r="M185" s="8"/>
      <c r="N185" s="3"/>
    </row>
    <row r="186" spans="1:14" ht="12.75">
      <c r="A186" s="3"/>
      <c r="B186" s="3"/>
      <c r="C186" s="6"/>
      <c r="D186" s="3"/>
      <c r="E186" s="2"/>
      <c r="F186" s="2"/>
      <c r="G186" s="2"/>
      <c r="H186" s="2"/>
      <c r="I186" s="2"/>
      <c r="J186" s="2"/>
      <c r="K186" s="26"/>
      <c r="L186" s="2"/>
      <c r="M186" s="8"/>
      <c r="N186" s="3"/>
    </row>
  </sheetData>
  <sheetProtection/>
  <mergeCells count="14">
    <mergeCell ref="C2:C3"/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H7:H8"/>
    <mergeCell ref="I7:I8"/>
    <mergeCell ref="J7:J8"/>
    <mergeCell ref="K7:K8"/>
  </mergeCells>
  <printOptions/>
  <pageMargins left="0.3937007874015748" right="0.2755905511811024" top="0.7874015748031497" bottom="0.3937007874015748" header="0" footer="0"/>
  <pageSetup firstPageNumber="1" useFirstPageNumber="1" fitToHeight="3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8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L98" sqref="L98"/>
    </sheetView>
  </sheetViews>
  <sheetFormatPr defaultColWidth="9.140625" defaultRowHeight="12.75"/>
  <cols>
    <col min="1" max="1" width="4.8515625" style="11" customWidth="1"/>
    <col min="2" max="2" width="14.140625" style="11" customWidth="1"/>
    <col min="3" max="3" width="61.57421875" style="61" customWidth="1"/>
    <col min="4" max="4" width="8.8515625" style="11" customWidth="1"/>
    <col min="5" max="5" width="10.28125" style="31" customWidth="1"/>
    <col min="6" max="6" width="10.57421875" style="31" customWidth="1"/>
    <col min="7" max="7" width="11.28125" style="31" customWidth="1"/>
    <col min="8" max="8" width="10.421875" style="31" customWidth="1"/>
    <col min="9" max="9" width="13.57421875" style="31" customWidth="1"/>
    <col min="10" max="10" width="14.140625" style="31" customWidth="1"/>
    <col min="11" max="11" width="12.28125" style="32" customWidth="1"/>
    <col min="12" max="12" width="10.421875" style="31" customWidth="1"/>
    <col min="13" max="13" width="14.00390625" style="33" customWidth="1"/>
    <col min="14" max="16384" width="9.140625" style="11" customWidth="1"/>
  </cols>
  <sheetData>
    <row r="2" ht="15" customHeight="1">
      <c r="C2" s="253" t="s">
        <v>16</v>
      </c>
    </row>
    <row r="3" ht="12.75">
      <c r="C3" s="253"/>
    </row>
    <row r="4" spans="1:3" ht="13.5">
      <c r="A4" s="34"/>
      <c r="B4" s="11" t="s">
        <v>10</v>
      </c>
      <c r="C4" s="35" t="s">
        <v>215</v>
      </c>
    </row>
    <row r="5" spans="1:3" ht="13.5">
      <c r="A5" s="34"/>
      <c r="B5" s="11" t="s">
        <v>11</v>
      </c>
      <c r="C5" s="36" t="s">
        <v>216</v>
      </c>
    </row>
    <row r="6" spans="1:3" ht="14.25" thickBot="1">
      <c r="A6" s="34"/>
      <c r="B6" s="11" t="s">
        <v>12</v>
      </c>
      <c r="C6" s="37" t="s">
        <v>136</v>
      </c>
    </row>
    <row r="7" spans="1:13" s="38" customFormat="1" ht="25.5" customHeight="1">
      <c r="A7" s="254" t="s">
        <v>3</v>
      </c>
      <c r="B7" s="256" t="s">
        <v>0</v>
      </c>
      <c r="C7" s="256" t="s">
        <v>1</v>
      </c>
      <c r="D7" s="256" t="s">
        <v>2</v>
      </c>
      <c r="E7" s="249" t="s">
        <v>4</v>
      </c>
      <c r="F7" s="249" t="s">
        <v>9</v>
      </c>
      <c r="G7" s="245" t="s">
        <v>6</v>
      </c>
      <c r="H7" s="249" t="s">
        <v>13</v>
      </c>
      <c r="I7" s="249" t="s">
        <v>5</v>
      </c>
      <c r="J7" s="249" t="s">
        <v>14</v>
      </c>
      <c r="K7" s="251" t="s">
        <v>8</v>
      </c>
      <c r="L7" s="245" t="s">
        <v>7</v>
      </c>
      <c r="M7" s="247" t="s">
        <v>15</v>
      </c>
    </row>
    <row r="8" spans="1:13" s="38" customFormat="1" ht="12.75">
      <c r="A8" s="255"/>
      <c r="B8" s="257"/>
      <c r="C8" s="257"/>
      <c r="D8" s="257"/>
      <c r="E8" s="250"/>
      <c r="F8" s="250"/>
      <c r="G8" s="246"/>
      <c r="H8" s="250"/>
      <c r="I8" s="250"/>
      <c r="J8" s="250"/>
      <c r="K8" s="252"/>
      <c r="L8" s="246"/>
      <c r="M8" s="248"/>
    </row>
    <row r="9" spans="1:13" s="28" customFormat="1" ht="13.5" thickBot="1">
      <c r="A9" s="39">
        <v>1</v>
      </c>
      <c r="B9" s="40">
        <v>2</v>
      </c>
      <c r="C9" s="41">
        <v>3</v>
      </c>
      <c r="D9" s="40">
        <v>4</v>
      </c>
      <c r="E9" s="40">
        <f>D9+1</f>
        <v>5</v>
      </c>
      <c r="F9" s="40">
        <f>E9+1</f>
        <v>6</v>
      </c>
      <c r="G9" s="40">
        <f>F9+1</f>
        <v>7</v>
      </c>
      <c r="H9" s="40">
        <f>F9+1</f>
        <v>7</v>
      </c>
      <c r="I9" s="40">
        <f>H9+1</f>
        <v>8</v>
      </c>
      <c r="J9" s="40">
        <f>I9+1</f>
        <v>9</v>
      </c>
      <c r="K9" s="42">
        <f>J9+1</f>
        <v>10</v>
      </c>
      <c r="L9" s="40">
        <f>K9+1</f>
        <v>11</v>
      </c>
      <c r="M9" s="43">
        <f>L9+1</f>
        <v>12</v>
      </c>
    </row>
    <row r="10" spans="1:14" s="45" customFormat="1" ht="12.75">
      <c r="A10" s="62"/>
      <c r="B10" s="63" t="s">
        <v>139</v>
      </c>
      <c r="C10" s="44" t="s">
        <v>140</v>
      </c>
      <c r="D10" s="52"/>
      <c r="E10" s="58"/>
      <c r="F10" s="22"/>
      <c r="G10" s="23"/>
      <c r="H10" s="1"/>
      <c r="I10" s="1"/>
      <c r="J10" s="1"/>
      <c r="K10" s="4"/>
      <c r="L10" s="4"/>
      <c r="M10" s="5"/>
      <c r="N10" s="30"/>
    </row>
    <row r="11" spans="1:13" s="28" customFormat="1" ht="12.75">
      <c r="A11" s="64">
        <v>1</v>
      </c>
      <c r="B11" s="65" t="s">
        <v>141</v>
      </c>
      <c r="C11" s="46" t="s">
        <v>142</v>
      </c>
      <c r="D11" s="47" t="s">
        <v>18</v>
      </c>
      <c r="E11" s="48">
        <v>411.83</v>
      </c>
      <c r="F11" s="48">
        <v>419.366</v>
      </c>
      <c r="G11" s="23">
        <f aca="true" t="shared" si="0" ref="G11:G74">F11-E11</f>
        <v>7.536000000000001</v>
      </c>
      <c r="H11" s="49">
        <v>95</v>
      </c>
      <c r="I11" s="49">
        <f>E11*H11</f>
        <v>39123.85</v>
      </c>
      <c r="J11" s="49">
        <f>F11*H11</f>
        <v>39839.77</v>
      </c>
      <c r="K11" s="49">
        <f>J11-I11</f>
        <v>715.9199999999983</v>
      </c>
      <c r="L11" s="49">
        <f>K11/(I11/100)</f>
        <v>1.8298812616856426</v>
      </c>
      <c r="M11" s="50"/>
    </row>
    <row r="12" spans="1:13" s="28" customFormat="1" ht="12.75">
      <c r="A12" s="64">
        <v>2</v>
      </c>
      <c r="B12" s="65" t="s">
        <v>143</v>
      </c>
      <c r="C12" s="46" t="s">
        <v>144</v>
      </c>
      <c r="D12" s="47" t="s">
        <v>18</v>
      </c>
      <c r="E12" s="48">
        <v>823.65</v>
      </c>
      <c r="F12" s="48">
        <v>838.722</v>
      </c>
      <c r="G12" s="23">
        <f t="shared" si="0"/>
        <v>15.072000000000003</v>
      </c>
      <c r="H12" s="49">
        <v>115</v>
      </c>
      <c r="I12" s="49">
        <f aca="true" t="shared" si="1" ref="I12:I75">E12*H12</f>
        <v>94719.75</v>
      </c>
      <c r="J12" s="49">
        <f aca="true" t="shared" si="2" ref="J12:J75">F12*H12</f>
        <v>96453.03</v>
      </c>
      <c r="K12" s="49">
        <f aca="true" t="shared" si="3" ref="K12:K75">J12-I12</f>
        <v>1733.2799999999988</v>
      </c>
      <c r="L12" s="49">
        <f aca="true" t="shared" si="4" ref="L12:L75">K12/(I12/100)</f>
        <v>1.8299034784192303</v>
      </c>
      <c r="M12" s="50"/>
    </row>
    <row r="13" spans="1:13" s="28" customFormat="1" ht="12.75">
      <c r="A13" s="64">
        <v>3</v>
      </c>
      <c r="B13" s="65" t="s">
        <v>19</v>
      </c>
      <c r="C13" s="46" t="s">
        <v>20</v>
      </c>
      <c r="D13" s="47" t="s">
        <v>18</v>
      </c>
      <c r="E13" s="48">
        <v>823.65</v>
      </c>
      <c r="F13" s="48">
        <v>838.722</v>
      </c>
      <c r="G13" s="23">
        <f t="shared" si="0"/>
        <v>15.072000000000003</v>
      </c>
      <c r="H13" s="49">
        <v>15.9</v>
      </c>
      <c r="I13" s="49">
        <f t="shared" si="1"/>
        <v>13096.035</v>
      </c>
      <c r="J13" s="49">
        <f t="shared" si="2"/>
        <v>13335.6798</v>
      </c>
      <c r="K13" s="49">
        <f t="shared" si="3"/>
        <v>239.64480000000003</v>
      </c>
      <c r="L13" s="49">
        <f t="shared" si="4"/>
        <v>1.8299034784192316</v>
      </c>
      <c r="M13" s="50"/>
    </row>
    <row r="14" spans="1:13" s="28" customFormat="1" ht="12.75">
      <c r="A14" s="64">
        <v>4</v>
      </c>
      <c r="B14" s="65" t="s">
        <v>145</v>
      </c>
      <c r="C14" s="46" t="s">
        <v>146</v>
      </c>
      <c r="D14" s="47" t="s">
        <v>18</v>
      </c>
      <c r="E14" s="48">
        <v>137.3</v>
      </c>
      <c r="F14" s="48">
        <v>139.812</v>
      </c>
      <c r="G14" s="23">
        <f t="shared" si="0"/>
        <v>2.5120000000000005</v>
      </c>
      <c r="H14" s="49">
        <v>117</v>
      </c>
      <c r="I14" s="49">
        <f t="shared" si="1"/>
        <v>16064.100000000002</v>
      </c>
      <c r="J14" s="49">
        <f t="shared" si="2"/>
        <v>16358.004</v>
      </c>
      <c r="K14" s="49">
        <f t="shared" si="3"/>
        <v>293.90399999999863</v>
      </c>
      <c r="L14" s="49">
        <f t="shared" si="4"/>
        <v>1.8295702840495178</v>
      </c>
      <c r="M14" s="50"/>
    </row>
    <row r="15" spans="1:13" s="28" customFormat="1" ht="12.75">
      <c r="A15" s="64">
        <v>5</v>
      </c>
      <c r="B15" s="65" t="s">
        <v>62</v>
      </c>
      <c r="C15" s="46" t="s">
        <v>63</v>
      </c>
      <c r="D15" s="47" t="s">
        <v>18</v>
      </c>
      <c r="E15" s="48">
        <v>137.3</v>
      </c>
      <c r="F15" s="48">
        <v>139.812</v>
      </c>
      <c r="G15" s="23">
        <f t="shared" si="0"/>
        <v>2.5120000000000005</v>
      </c>
      <c r="H15" s="49">
        <v>16.5</v>
      </c>
      <c r="I15" s="49">
        <f t="shared" si="1"/>
        <v>2265.4500000000003</v>
      </c>
      <c r="J15" s="49">
        <f t="shared" si="2"/>
        <v>2306.898</v>
      </c>
      <c r="K15" s="49">
        <f t="shared" si="3"/>
        <v>41.447999999999865</v>
      </c>
      <c r="L15" s="49">
        <f t="shared" si="4"/>
        <v>1.8295702840495205</v>
      </c>
      <c r="M15" s="50"/>
    </row>
    <row r="16" spans="1:13" s="28" customFormat="1" ht="12.75">
      <c r="A16" s="64">
        <v>6</v>
      </c>
      <c r="B16" s="65" t="s">
        <v>64</v>
      </c>
      <c r="C16" s="46" t="s">
        <v>65</v>
      </c>
      <c r="D16" s="47" t="s">
        <v>18</v>
      </c>
      <c r="E16" s="48">
        <v>686.375</v>
      </c>
      <c r="F16" s="48">
        <v>698.935</v>
      </c>
      <c r="G16" s="23">
        <f t="shared" si="0"/>
        <v>12.559999999999945</v>
      </c>
      <c r="H16" s="49">
        <v>50.2</v>
      </c>
      <c r="I16" s="49">
        <f t="shared" si="1"/>
        <v>34456.025</v>
      </c>
      <c r="J16" s="49">
        <f t="shared" si="2"/>
        <v>35086.537</v>
      </c>
      <c r="K16" s="49">
        <f t="shared" si="3"/>
        <v>630.5119999999952</v>
      </c>
      <c r="L16" s="49">
        <f t="shared" si="4"/>
        <v>1.8299034784192174</v>
      </c>
      <c r="M16" s="50"/>
    </row>
    <row r="17" spans="1:13" s="28" customFormat="1" ht="12.75">
      <c r="A17" s="64">
        <v>7</v>
      </c>
      <c r="B17" s="65" t="s">
        <v>147</v>
      </c>
      <c r="C17" s="46" t="s">
        <v>148</v>
      </c>
      <c r="D17" s="47" t="s">
        <v>32</v>
      </c>
      <c r="E17" s="48">
        <v>2506.2</v>
      </c>
      <c r="F17" s="48">
        <v>2552.061</v>
      </c>
      <c r="G17" s="23">
        <f t="shared" si="0"/>
        <v>45.86100000000033</v>
      </c>
      <c r="H17" s="49">
        <v>10.2</v>
      </c>
      <c r="I17" s="49">
        <f t="shared" si="1"/>
        <v>25563.239999999998</v>
      </c>
      <c r="J17" s="49">
        <f t="shared" si="2"/>
        <v>26031.0222</v>
      </c>
      <c r="K17" s="49">
        <f t="shared" si="3"/>
        <v>467.78220000000147</v>
      </c>
      <c r="L17" s="49">
        <f t="shared" si="4"/>
        <v>1.8299018434283036</v>
      </c>
      <c r="M17" s="50"/>
    </row>
    <row r="18" spans="1:13" s="28" customFormat="1" ht="12.75">
      <c r="A18" s="64">
        <v>8</v>
      </c>
      <c r="B18" s="65" t="s">
        <v>149</v>
      </c>
      <c r="C18" s="46" t="s">
        <v>150</v>
      </c>
      <c r="D18" s="47" t="s">
        <v>32</v>
      </c>
      <c r="E18" s="48">
        <v>2506.2</v>
      </c>
      <c r="F18" s="48">
        <v>2552.061</v>
      </c>
      <c r="G18" s="23">
        <f t="shared" si="0"/>
        <v>45.86100000000033</v>
      </c>
      <c r="H18" s="49">
        <v>3.2</v>
      </c>
      <c r="I18" s="49">
        <f t="shared" si="1"/>
        <v>8019.84</v>
      </c>
      <c r="J18" s="49">
        <f t="shared" si="2"/>
        <v>8166.595200000001</v>
      </c>
      <c r="K18" s="49">
        <f t="shared" si="3"/>
        <v>146.7552000000005</v>
      </c>
      <c r="L18" s="49">
        <f t="shared" si="4"/>
        <v>1.829901843428304</v>
      </c>
      <c r="M18" s="50"/>
    </row>
    <row r="19" spans="1:13" s="28" customFormat="1" ht="12.75">
      <c r="A19" s="64">
        <v>9</v>
      </c>
      <c r="B19" s="65" t="s">
        <v>66</v>
      </c>
      <c r="C19" s="46" t="s">
        <v>33</v>
      </c>
      <c r="D19" s="47" t="s">
        <v>18</v>
      </c>
      <c r="E19" s="48">
        <v>1092.01</v>
      </c>
      <c r="F19" s="48">
        <v>1111.993</v>
      </c>
      <c r="G19" s="23">
        <f t="shared" si="0"/>
        <v>19.982999999999947</v>
      </c>
      <c r="H19" s="49">
        <v>21.4</v>
      </c>
      <c r="I19" s="49">
        <f t="shared" si="1"/>
        <v>23369.014</v>
      </c>
      <c r="J19" s="49">
        <f t="shared" si="2"/>
        <v>23796.650199999996</v>
      </c>
      <c r="K19" s="49">
        <f t="shared" si="3"/>
        <v>427.6361999999972</v>
      </c>
      <c r="L19" s="49">
        <f t="shared" si="4"/>
        <v>1.8299282973599025</v>
      </c>
      <c r="M19" s="50"/>
    </row>
    <row r="20" spans="1:13" s="28" customFormat="1" ht="12.75">
      <c r="A20" s="64">
        <v>10</v>
      </c>
      <c r="B20" s="65" t="s">
        <v>21</v>
      </c>
      <c r="C20" s="46" t="s">
        <v>22</v>
      </c>
      <c r="D20" s="47" t="s">
        <v>18</v>
      </c>
      <c r="E20" s="48">
        <v>403.74</v>
      </c>
      <c r="F20" s="48">
        <v>411.128</v>
      </c>
      <c r="G20" s="23">
        <f t="shared" si="0"/>
        <v>7.387999999999977</v>
      </c>
      <c r="H20" s="49">
        <v>110</v>
      </c>
      <c r="I20" s="49">
        <f t="shared" si="1"/>
        <v>44411.4</v>
      </c>
      <c r="J20" s="49">
        <f t="shared" si="2"/>
        <v>45224.08</v>
      </c>
      <c r="K20" s="49">
        <f t="shared" si="3"/>
        <v>812.6800000000003</v>
      </c>
      <c r="L20" s="49">
        <f t="shared" si="4"/>
        <v>1.8298905236043004</v>
      </c>
      <c r="M20" s="50"/>
    </row>
    <row r="21" spans="1:13" s="28" customFormat="1" ht="12.75">
      <c r="A21" s="64">
        <v>11</v>
      </c>
      <c r="B21" s="65" t="s">
        <v>23</v>
      </c>
      <c r="C21" s="46" t="s">
        <v>24</v>
      </c>
      <c r="D21" s="47" t="s">
        <v>18</v>
      </c>
      <c r="E21" s="48">
        <v>403.74</v>
      </c>
      <c r="F21" s="48">
        <v>411.128</v>
      </c>
      <c r="G21" s="23">
        <f t="shared" si="0"/>
        <v>7.387999999999977</v>
      </c>
      <c r="H21" s="49">
        <v>43.9</v>
      </c>
      <c r="I21" s="49">
        <f t="shared" si="1"/>
        <v>17724.186</v>
      </c>
      <c r="J21" s="49">
        <f t="shared" si="2"/>
        <v>18048.5192</v>
      </c>
      <c r="K21" s="49">
        <f t="shared" si="3"/>
        <v>324.3331999999973</v>
      </c>
      <c r="L21" s="49">
        <f t="shared" si="4"/>
        <v>1.8298905236042846</v>
      </c>
      <c r="M21" s="50"/>
    </row>
    <row r="22" spans="1:13" s="28" customFormat="1" ht="12.75">
      <c r="A22" s="64">
        <v>12</v>
      </c>
      <c r="B22" s="65" t="s">
        <v>25</v>
      </c>
      <c r="C22" s="46" t="s">
        <v>26</v>
      </c>
      <c r="D22" s="47" t="s">
        <v>18</v>
      </c>
      <c r="E22" s="48">
        <v>403.74</v>
      </c>
      <c r="F22" s="48">
        <v>411.128</v>
      </c>
      <c r="G22" s="23">
        <f t="shared" si="0"/>
        <v>7.387999999999977</v>
      </c>
      <c r="H22" s="49">
        <v>12.78</v>
      </c>
      <c r="I22" s="49">
        <f t="shared" si="1"/>
        <v>5159.7972</v>
      </c>
      <c r="J22" s="49">
        <f t="shared" si="2"/>
        <v>5254.21584</v>
      </c>
      <c r="K22" s="49">
        <f t="shared" si="3"/>
        <v>94.41863999999987</v>
      </c>
      <c r="L22" s="49">
        <f t="shared" si="4"/>
        <v>1.8298905236042973</v>
      </c>
      <c r="M22" s="50"/>
    </row>
    <row r="23" spans="1:13" s="28" customFormat="1" ht="26.25">
      <c r="A23" s="64">
        <v>13</v>
      </c>
      <c r="B23" s="65" t="s">
        <v>36</v>
      </c>
      <c r="C23" s="46" t="s">
        <v>37</v>
      </c>
      <c r="D23" s="47" t="s">
        <v>18</v>
      </c>
      <c r="E23" s="48">
        <v>293.95</v>
      </c>
      <c r="F23" s="48">
        <v>299.329</v>
      </c>
      <c r="G23" s="23">
        <f t="shared" si="0"/>
        <v>5.379000000000019</v>
      </c>
      <c r="H23" s="49">
        <v>231</v>
      </c>
      <c r="I23" s="49">
        <f t="shared" si="1"/>
        <v>67902.45</v>
      </c>
      <c r="J23" s="49">
        <f t="shared" si="2"/>
        <v>69144.999</v>
      </c>
      <c r="K23" s="49">
        <f t="shared" si="3"/>
        <v>1242.548999999999</v>
      </c>
      <c r="L23" s="49">
        <f t="shared" si="4"/>
        <v>1.8299030447354978</v>
      </c>
      <c r="M23" s="50"/>
    </row>
    <row r="24" spans="1:13" s="28" customFormat="1" ht="12.75">
      <c r="A24" s="64">
        <v>14</v>
      </c>
      <c r="B24" s="65" t="s">
        <v>38</v>
      </c>
      <c r="C24" s="46" t="s">
        <v>151</v>
      </c>
      <c r="D24" s="47" t="s">
        <v>17</v>
      </c>
      <c r="E24" s="48">
        <v>558.505</v>
      </c>
      <c r="F24" s="48">
        <v>568.725</v>
      </c>
      <c r="G24" s="23">
        <f t="shared" si="0"/>
        <v>10.220000000000027</v>
      </c>
      <c r="H24" s="49">
        <v>190</v>
      </c>
      <c r="I24" s="49">
        <f t="shared" si="1"/>
        <v>106115.95</v>
      </c>
      <c r="J24" s="49">
        <f t="shared" si="2"/>
        <v>108057.75</v>
      </c>
      <c r="K24" s="49">
        <f t="shared" si="3"/>
        <v>1941.800000000003</v>
      </c>
      <c r="L24" s="49">
        <f t="shared" si="4"/>
        <v>1.8298851397928426</v>
      </c>
      <c r="M24" s="50"/>
    </row>
    <row r="25" spans="1:14" ht="12.75">
      <c r="A25" s="66">
        <v>15</v>
      </c>
      <c r="B25" s="67" t="s">
        <v>27</v>
      </c>
      <c r="C25" s="51" t="s">
        <v>73</v>
      </c>
      <c r="D25" s="52" t="s">
        <v>18</v>
      </c>
      <c r="E25" s="53">
        <v>11.6</v>
      </c>
      <c r="F25" s="22">
        <v>11.812</v>
      </c>
      <c r="G25" s="23">
        <f t="shared" si="0"/>
        <v>0.21199999999999974</v>
      </c>
      <c r="H25" s="1">
        <v>75</v>
      </c>
      <c r="I25" s="1">
        <f t="shared" si="1"/>
        <v>870</v>
      </c>
      <c r="J25" s="1">
        <f t="shared" si="2"/>
        <v>885.9</v>
      </c>
      <c r="K25" s="49">
        <f t="shared" si="3"/>
        <v>15.899999999999977</v>
      </c>
      <c r="L25" s="4">
        <f t="shared" si="4"/>
        <v>1.8275862068965492</v>
      </c>
      <c r="M25" s="29"/>
      <c r="N25" s="3"/>
    </row>
    <row r="26" spans="1:13" s="28" customFormat="1" ht="15" customHeight="1">
      <c r="A26" s="54"/>
      <c r="B26" s="55"/>
      <c r="C26" s="56" t="s">
        <v>152</v>
      </c>
      <c r="D26" s="47"/>
      <c r="E26" s="48"/>
      <c r="F26" s="48"/>
      <c r="G26" s="23"/>
      <c r="H26" s="49"/>
      <c r="I26" s="49"/>
      <c r="J26" s="49"/>
      <c r="K26" s="49"/>
      <c r="L26" s="49"/>
      <c r="M26" s="50"/>
    </row>
    <row r="27" spans="1:13" s="28" customFormat="1" ht="12.75">
      <c r="A27" s="64">
        <v>16</v>
      </c>
      <c r="B27" s="65" t="s">
        <v>153</v>
      </c>
      <c r="C27" s="46" t="s">
        <v>154</v>
      </c>
      <c r="D27" s="47" t="s">
        <v>17</v>
      </c>
      <c r="E27" s="48">
        <v>6.175</v>
      </c>
      <c r="F27" s="48">
        <v>6.288</v>
      </c>
      <c r="G27" s="23">
        <f t="shared" si="0"/>
        <v>0.11300000000000043</v>
      </c>
      <c r="H27" s="49">
        <v>245</v>
      </c>
      <c r="I27" s="49">
        <f t="shared" si="1"/>
        <v>1512.875</v>
      </c>
      <c r="J27" s="49">
        <f t="shared" si="2"/>
        <v>1540.5600000000002</v>
      </c>
      <c r="K27" s="49">
        <f t="shared" si="3"/>
        <v>27.685000000000173</v>
      </c>
      <c r="L27" s="49">
        <f t="shared" si="4"/>
        <v>1.829959514170052</v>
      </c>
      <c r="M27" s="50"/>
    </row>
    <row r="28" spans="1:13" s="28" customFormat="1" ht="12.75">
      <c r="A28" s="54"/>
      <c r="B28" s="55"/>
      <c r="C28" s="56" t="s">
        <v>155</v>
      </c>
      <c r="D28" s="47"/>
      <c r="E28" s="48"/>
      <c r="F28" s="48"/>
      <c r="G28" s="23"/>
      <c r="H28" s="49"/>
      <c r="I28" s="49"/>
      <c r="J28" s="49"/>
      <c r="K28" s="49"/>
      <c r="L28" s="49"/>
      <c r="M28" s="50"/>
    </row>
    <row r="29" spans="1:13" s="28" customFormat="1" ht="12.75">
      <c r="A29" s="64">
        <v>17</v>
      </c>
      <c r="B29" s="65" t="s">
        <v>27</v>
      </c>
      <c r="C29" s="46" t="s">
        <v>156</v>
      </c>
      <c r="D29" s="47" t="s">
        <v>18</v>
      </c>
      <c r="E29" s="48">
        <v>1092.01</v>
      </c>
      <c r="F29" s="48">
        <v>1111.993</v>
      </c>
      <c r="G29" s="23">
        <f t="shared" si="0"/>
        <v>19.982999999999947</v>
      </c>
      <c r="H29" s="49">
        <v>75</v>
      </c>
      <c r="I29" s="49">
        <f t="shared" si="1"/>
        <v>81900.75</v>
      </c>
      <c r="J29" s="49">
        <f t="shared" si="2"/>
        <v>83399.47499999999</v>
      </c>
      <c r="K29" s="49">
        <f t="shared" si="3"/>
        <v>1498.7249999999913</v>
      </c>
      <c r="L29" s="49">
        <f t="shared" si="4"/>
        <v>1.8299282973599036</v>
      </c>
      <c r="M29" s="50"/>
    </row>
    <row r="30" spans="1:13" s="28" customFormat="1" ht="12.75">
      <c r="A30" s="64">
        <v>18</v>
      </c>
      <c r="B30" s="65" t="s">
        <v>157</v>
      </c>
      <c r="C30" s="46" t="s">
        <v>158</v>
      </c>
      <c r="D30" s="47" t="s">
        <v>48</v>
      </c>
      <c r="E30" s="48">
        <v>6</v>
      </c>
      <c r="F30" s="48">
        <v>6</v>
      </c>
      <c r="G30" s="23">
        <f t="shared" si="0"/>
        <v>0</v>
      </c>
      <c r="H30" s="49">
        <v>589.39</v>
      </c>
      <c r="I30" s="49">
        <f t="shared" si="1"/>
        <v>3536.34</v>
      </c>
      <c r="J30" s="49">
        <f t="shared" si="2"/>
        <v>3536.34</v>
      </c>
      <c r="K30" s="49">
        <f t="shared" si="3"/>
        <v>0</v>
      </c>
      <c r="L30" s="49">
        <f t="shared" si="4"/>
        <v>0</v>
      </c>
      <c r="M30" s="50"/>
    </row>
    <row r="31" spans="1:13" s="28" customFormat="1" ht="12.75">
      <c r="A31" s="68"/>
      <c r="B31" s="69" t="s">
        <v>139</v>
      </c>
      <c r="C31" s="57" t="s">
        <v>159</v>
      </c>
      <c r="D31" s="47"/>
      <c r="E31" s="48"/>
      <c r="F31" s="48"/>
      <c r="G31" s="23"/>
      <c r="H31" s="49"/>
      <c r="I31" s="49"/>
      <c r="J31" s="49"/>
      <c r="K31" s="49"/>
      <c r="L31" s="49"/>
      <c r="M31" s="50"/>
    </row>
    <row r="32" spans="1:13" s="28" customFormat="1" ht="26.25">
      <c r="A32" s="64">
        <v>1</v>
      </c>
      <c r="B32" s="65" t="s">
        <v>160</v>
      </c>
      <c r="C32" s="46" t="s">
        <v>161</v>
      </c>
      <c r="D32" s="47" t="s">
        <v>32</v>
      </c>
      <c r="E32" s="48">
        <v>5.5</v>
      </c>
      <c r="F32" s="48">
        <v>5.601</v>
      </c>
      <c r="G32" s="23">
        <f t="shared" si="0"/>
        <v>0.10099999999999998</v>
      </c>
      <c r="H32" s="49">
        <v>51.23</v>
      </c>
      <c r="I32" s="49">
        <f t="shared" si="1"/>
        <v>281.765</v>
      </c>
      <c r="J32" s="49">
        <f t="shared" si="2"/>
        <v>286.93923</v>
      </c>
      <c r="K32" s="49">
        <f t="shared" si="3"/>
        <v>5.174230000000023</v>
      </c>
      <c r="L32" s="49">
        <f t="shared" si="4"/>
        <v>1.8363636363636444</v>
      </c>
      <c r="M32" s="50"/>
    </row>
    <row r="33" spans="1:13" s="28" customFormat="1" ht="26.25">
      <c r="A33" s="64">
        <v>2</v>
      </c>
      <c r="B33" s="65" t="s">
        <v>162</v>
      </c>
      <c r="C33" s="46" t="s">
        <v>163</v>
      </c>
      <c r="D33" s="47" t="s">
        <v>32</v>
      </c>
      <c r="E33" s="48">
        <v>19.5</v>
      </c>
      <c r="F33" s="48">
        <v>19.857</v>
      </c>
      <c r="G33" s="23">
        <f t="shared" si="0"/>
        <v>0.3569999999999993</v>
      </c>
      <c r="H33" s="49">
        <v>37.25</v>
      </c>
      <c r="I33" s="49">
        <f t="shared" si="1"/>
        <v>726.375</v>
      </c>
      <c r="J33" s="49">
        <f t="shared" si="2"/>
        <v>739.6732499999999</v>
      </c>
      <c r="K33" s="49">
        <f t="shared" si="3"/>
        <v>13.298249999999939</v>
      </c>
      <c r="L33" s="49">
        <f t="shared" si="4"/>
        <v>1.8307692307692225</v>
      </c>
      <c r="M33" s="50"/>
    </row>
    <row r="34" spans="1:13" s="28" customFormat="1" ht="12.75">
      <c r="A34" s="68"/>
      <c r="B34" s="69" t="s">
        <v>139</v>
      </c>
      <c r="C34" s="57" t="s">
        <v>164</v>
      </c>
      <c r="D34" s="47"/>
      <c r="E34" s="48"/>
      <c r="F34" s="48"/>
      <c r="G34" s="23"/>
      <c r="H34" s="49"/>
      <c r="I34" s="49"/>
      <c r="J34" s="49"/>
      <c r="K34" s="49"/>
      <c r="L34" s="49"/>
      <c r="M34" s="50"/>
    </row>
    <row r="35" spans="1:13" s="28" customFormat="1" ht="15" customHeight="1">
      <c r="A35" s="64">
        <v>1</v>
      </c>
      <c r="B35" s="65" t="s">
        <v>44</v>
      </c>
      <c r="C35" s="46" t="s">
        <v>45</v>
      </c>
      <c r="D35" s="47" t="s">
        <v>18</v>
      </c>
      <c r="E35" s="48">
        <v>53.44</v>
      </c>
      <c r="F35" s="48">
        <v>54.418</v>
      </c>
      <c r="G35" s="23">
        <f t="shared" si="0"/>
        <v>0.9780000000000015</v>
      </c>
      <c r="H35" s="49">
        <v>750</v>
      </c>
      <c r="I35" s="49">
        <f t="shared" si="1"/>
        <v>40080</v>
      </c>
      <c r="J35" s="49">
        <f t="shared" si="2"/>
        <v>40813.5</v>
      </c>
      <c r="K35" s="49">
        <f t="shared" si="3"/>
        <v>733.5</v>
      </c>
      <c r="L35" s="49">
        <f t="shared" si="4"/>
        <v>1.8300898203592815</v>
      </c>
      <c r="M35" s="50"/>
    </row>
    <row r="36" spans="1:13" s="28" customFormat="1" ht="15" customHeight="1">
      <c r="A36" s="68"/>
      <c r="B36" s="69" t="s">
        <v>139</v>
      </c>
      <c r="C36" s="57" t="s">
        <v>165</v>
      </c>
      <c r="D36" s="47"/>
      <c r="E36" s="48"/>
      <c r="F36" s="48"/>
      <c r="G36" s="23"/>
      <c r="H36" s="49"/>
      <c r="I36" s="49"/>
      <c r="J36" s="49"/>
      <c r="K36" s="49"/>
      <c r="L36" s="49"/>
      <c r="M36" s="50"/>
    </row>
    <row r="37" spans="1:14" ht="26.25">
      <c r="A37" s="66">
        <v>1</v>
      </c>
      <c r="B37" s="70" t="s">
        <v>166</v>
      </c>
      <c r="C37" s="51" t="s">
        <v>167</v>
      </c>
      <c r="D37" s="52" t="s">
        <v>18</v>
      </c>
      <c r="E37" s="58">
        <v>0.5</v>
      </c>
      <c r="F37" s="22">
        <v>0.5</v>
      </c>
      <c r="G37" s="23">
        <f t="shared" si="0"/>
        <v>0</v>
      </c>
      <c r="H37" s="1">
        <v>1207.58</v>
      </c>
      <c r="I37" s="1">
        <f t="shared" si="1"/>
        <v>603.79</v>
      </c>
      <c r="J37" s="49">
        <f t="shared" si="2"/>
        <v>603.79</v>
      </c>
      <c r="K37" s="49">
        <f t="shared" si="3"/>
        <v>0</v>
      </c>
      <c r="L37" s="4">
        <f t="shared" si="4"/>
        <v>0</v>
      </c>
      <c r="M37" s="5"/>
      <c r="N37" s="3"/>
    </row>
    <row r="38" spans="1:13" s="28" customFormat="1" ht="12.75">
      <c r="A38" s="64">
        <v>2</v>
      </c>
      <c r="B38" s="65" t="s">
        <v>168</v>
      </c>
      <c r="C38" s="46" t="s">
        <v>169</v>
      </c>
      <c r="D38" s="47" t="s">
        <v>18</v>
      </c>
      <c r="E38" s="48">
        <v>0.18</v>
      </c>
      <c r="F38" s="48">
        <v>0.18</v>
      </c>
      <c r="G38" s="23">
        <f t="shared" si="0"/>
        <v>0</v>
      </c>
      <c r="H38" s="49">
        <v>2666.42</v>
      </c>
      <c r="I38" s="49">
        <f t="shared" si="1"/>
        <v>479.9556</v>
      </c>
      <c r="J38" s="49">
        <f t="shared" si="2"/>
        <v>479.9556</v>
      </c>
      <c r="K38" s="49">
        <f t="shared" si="3"/>
        <v>0</v>
      </c>
      <c r="L38" s="49">
        <f t="shared" si="4"/>
        <v>0</v>
      </c>
      <c r="M38" s="50"/>
    </row>
    <row r="39" spans="1:13" s="28" customFormat="1" ht="12.75">
      <c r="A39" s="68"/>
      <c r="B39" s="69" t="s">
        <v>139</v>
      </c>
      <c r="C39" s="57" t="s">
        <v>170</v>
      </c>
      <c r="D39" s="47"/>
      <c r="E39" s="48"/>
      <c r="F39" s="48"/>
      <c r="G39" s="23"/>
      <c r="H39" s="49"/>
      <c r="I39" s="49"/>
      <c r="J39" s="49"/>
      <c r="K39" s="49"/>
      <c r="L39" s="49"/>
      <c r="M39" s="50"/>
    </row>
    <row r="40" spans="1:13" s="28" customFormat="1" ht="12.75">
      <c r="A40" s="64">
        <v>1</v>
      </c>
      <c r="B40" s="65" t="s">
        <v>171</v>
      </c>
      <c r="C40" s="46" t="s">
        <v>172</v>
      </c>
      <c r="D40" s="47" t="s">
        <v>32</v>
      </c>
      <c r="E40" s="48">
        <v>5.5</v>
      </c>
      <c r="F40" s="48">
        <v>5.601</v>
      </c>
      <c r="G40" s="23">
        <f t="shared" si="0"/>
        <v>0.10099999999999998</v>
      </c>
      <c r="H40" s="49">
        <v>116.26</v>
      </c>
      <c r="I40" s="49">
        <f t="shared" si="1"/>
        <v>639.4300000000001</v>
      </c>
      <c r="J40" s="49">
        <f t="shared" si="2"/>
        <v>651.17226</v>
      </c>
      <c r="K40" s="49">
        <f t="shared" si="3"/>
        <v>11.742259999999987</v>
      </c>
      <c r="L40" s="49">
        <f t="shared" si="4"/>
        <v>1.8363636363636344</v>
      </c>
      <c r="M40" s="50"/>
    </row>
    <row r="41" spans="1:13" s="28" customFormat="1" ht="12.75">
      <c r="A41" s="64">
        <v>2</v>
      </c>
      <c r="B41" s="65" t="s">
        <v>173</v>
      </c>
      <c r="C41" s="46" t="s">
        <v>174</v>
      </c>
      <c r="D41" s="47" t="s">
        <v>32</v>
      </c>
      <c r="E41" s="48">
        <v>5.5</v>
      </c>
      <c r="F41" s="48">
        <v>5.601</v>
      </c>
      <c r="G41" s="23">
        <f t="shared" si="0"/>
        <v>0.10099999999999998</v>
      </c>
      <c r="H41" s="49">
        <v>349.23</v>
      </c>
      <c r="I41" s="49">
        <f t="shared" si="1"/>
        <v>1920.765</v>
      </c>
      <c r="J41" s="49">
        <f t="shared" si="2"/>
        <v>1956.0372300000001</v>
      </c>
      <c r="K41" s="49">
        <f t="shared" si="3"/>
        <v>35.272230000000036</v>
      </c>
      <c r="L41" s="49">
        <f t="shared" si="4"/>
        <v>1.8363636363636382</v>
      </c>
      <c r="M41" s="50"/>
    </row>
    <row r="42" spans="1:13" s="28" customFormat="1" ht="12.75">
      <c r="A42" s="68"/>
      <c r="B42" s="69" t="s">
        <v>139</v>
      </c>
      <c r="C42" s="57" t="s">
        <v>175</v>
      </c>
      <c r="D42" s="47"/>
      <c r="E42" s="48"/>
      <c r="F42" s="48"/>
      <c r="G42" s="23"/>
      <c r="H42" s="49"/>
      <c r="I42" s="49"/>
      <c r="J42" s="49"/>
      <c r="K42" s="49"/>
      <c r="L42" s="49"/>
      <c r="M42" s="50"/>
    </row>
    <row r="43" spans="1:13" s="28" customFormat="1" ht="12.75">
      <c r="A43" s="64">
        <v>1</v>
      </c>
      <c r="B43" s="65" t="s">
        <v>176</v>
      </c>
      <c r="C43" s="46" t="s">
        <v>177</v>
      </c>
      <c r="D43" s="47" t="s">
        <v>32</v>
      </c>
      <c r="E43" s="48">
        <v>5.5</v>
      </c>
      <c r="F43" s="48">
        <v>5.601</v>
      </c>
      <c r="G43" s="23">
        <f t="shared" si="0"/>
        <v>0.10099999999999998</v>
      </c>
      <c r="H43" s="49">
        <v>120.07</v>
      </c>
      <c r="I43" s="49">
        <f t="shared" si="1"/>
        <v>660.385</v>
      </c>
      <c r="J43" s="49">
        <f t="shared" si="2"/>
        <v>672.51207</v>
      </c>
      <c r="K43" s="49">
        <f t="shared" si="3"/>
        <v>12.127070000000003</v>
      </c>
      <c r="L43" s="49">
        <f t="shared" si="4"/>
        <v>1.836363636363637</v>
      </c>
      <c r="M43" s="50"/>
    </row>
    <row r="44" spans="1:13" s="59" customFormat="1" ht="26.25">
      <c r="A44" s="64">
        <v>2</v>
      </c>
      <c r="B44" s="65" t="s">
        <v>178</v>
      </c>
      <c r="C44" s="46" t="s">
        <v>179</v>
      </c>
      <c r="D44" s="47" t="s">
        <v>32</v>
      </c>
      <c r="E44" s="48">
        <v>5.5</v>
      </c>
      <c r="F44" s="48">
        <v>5.601</v>
      </c>
      <c r="G44" s="23">
        <f t="shared" si="0"/>
        <v>0.10099999999999998</v>
      </c>
      <c r="H44" s="49">
        <v>64.02</v>
      </c>
      <c r="I44" s="49">
        <f t="shared" si="1"/>
        <v>352.10999999999996</v>
      </c>
      <c r="J44" s="49">
        <f t="shared" si="2"/>
        <v>358.57601999999997</v>
      </c>
      <c r="K44" s="49">
        <f t="shared" si="3"/>
        <v>6.4660200000000145</v>
      </c>
      <c r="L44" s="49">
        <f t="shared" si="4"/>
        <v>1.8363636363636406</v>
      </c>
      <c r="M44" s="50"/>
    </row>
    <row r="45" spans="1:13" s="28" customFormat="1" ht="26.25">
      <c r="A45" s="64">
        <v>3</v>
      </c>
      <c r="B45" s="65" t="s">
        <v>83</v>
      </c>
      <c r="C45" s="46" t="s">
        <v>180</v>
      </c>
      <c r="D45" s="47" t="s">
        <v>32</v>
      </c>
      <c r="E45" s="48">
        <v>19.5</v>
      </c>
      <c r="F45" s="48">
        <v>19.857</v>
      </c>
      <c r="G45" s="23">
        <f t="shared" si="0"/>
        <v>0.3569999999999993</v>
      </c>
      <c r="H45" s="49">
        <v>70.5</v>
      </c>
      <c r="I45" s="49">
        <f t="shared" si="1"/>
        <v>1374.75</v>
      </c>
      <c r="J45" s="49">
        <f t="shared" si="2"/>
        <v>1399.9185</v>
      </c>
      <c r="K45" s="49">
        <f t="shared" si="3"/>
        <v>25.168499999999995</v>
      </c>
      <c r="L45" s="49">
        <f t="shared" si="4"/>
        <v>1.8307692307692303</v>
      </c>
      <c r="M45" s="50"/>
    </row>
    <row r="46" spans="1:13" s="28" customFormat="1" ht="26.25">
      <c r="A46" s="64">
        <v>4</v>
      </c>
      <c r="B46" s="65" t="s">
        <v>83</v>
      </c>
      <c r="C46" s="46" t="s">
        <v>180</v>
      </c>
      <c r="D46" s="47" t="s">
        <v>32</v>
      </c>
      <c r="E46" s="48">
        <v>19.5</v>
      </c>
      <c r="F46" s="48">
        <v>19.857</v>
      </c>
      <c r="G46" s="23">
        <f t="shared" si="0"/>
        <v>0.3569999999999993</v>
      </c>
      <c r="H46" s="49">
        <v>70.5</v>
      </c>
      <c r="I46" s="49">
        <f t="shared" si="1"/>
        <v>1374.75</v>
      </c>
      <c r="J46" s="49">
        <f t="shared" si="2"/>
        <v>1399.9185</v>
      </c>
      <c r="K46" s="49">
        <f t="shared" si="3"/>
        <v>25.168499999999995</v>
      </c>
      <c r="L46" s="49">
        <f t="shared" si="4"/>
        <v>1.8307692307692303</v>
      </c>
      <c r="M46" s="50"/>
    </row>
    <row r="47" spans="1:13" s="28" customFormat="1" ht="12.75">
      <c r="A47" s="68"/>
      <c r="B47" s="69" t="s">
        <v>139</v>
      </c>
      <c r="C47" s="57" t="s">
        <v>181</v>
      </c>
      <c r="D47" s="47"/>
      <c r="E47" s="48"/>
      <c r="F47" s="48"/>
      <c r="G47" s="23"/>
      <c r="H47" s="49"/>
      <c r="I47" s="49"/>
      <c r="J47" s="49"/>
      <c r="K47" s="49"/>
      <c r="L47" s="49"/>
      <c r="M47" s="50"/>
    </row>
    <row r="48" spans="1:13" s="28" customFormat="1" ht="12.75">
      <c r="A48" s="64">
        <v>1</v>
      </c>
      <c r="B48" s="65" t="s">
        <v>182</v>
      </c>
      <c r="C48" s="46" t="s">
        <v>183</v>
      </c>
      <c r="D48" s="47" t="s">
        <v>32</v>
      </c>
      <c r="E48" s="48">
        <v>2</v>
      </c>
      <c r="F48" s="48">
        <v>2</v>
      </c>
      <c r="G48" s="23">
        <f t="shared" si="0"/>
        <v>0</v>
      </c>
      <c r="H48" s="49">
        <v>90.3</v>
      </c>
      <c r="I48" s="49">
        <f t="shared" si="1"/>
        <v>180.6</v>
      </c>
      <c r="J48" s="49">
        <f t="shared" si="2"/>
        <v>180.6</v>
      </c>
      <c r="K48" s="49">
        <f t="shared" si="3"/>
        <v>0</v>
      </c>
      <c r="L48" s="49">
        <f t="shared" si="4"/>
        <v>0</v>
      </c>
      <c r="M48" s="50"/>
    </row>
    <row r="49" spans="1:13" s="28" customFormat="1" ht="12.75">
      <c r="A49" s="64">
        <v>2</v>
      </c>
      <c r="B49" s="65" t="s">
        <v>184</v>
      </c>
      <c r="C49" s="46" t="s">
        <v>185</v>
      </c>
      <c r="D49" s="47" t="s">
        <v>51</v>
      </c>
      <c r="E49" s="48">
        <v>1</v>
      </c>
      <c r="F49" s="48">
        <v>1</v>
      </c>
      <c r="G49" s="23">
        <f t="shared" si="0"/>
        <v>0</v>
      </c>
      <c r="H49" s="49">
        <v>1278.58</v>
      </c>
      <c r="I49" s="49">
        <f t="shared" si="1"/>
        <v>1278.58</v>
      </c>
      <c r="J49" s="49">
        <f t="shared" si="2"/>
        <v>1278.58</v>
      </c>
      <c r="K49" s="49">
        <f t="shared" si="3"/>
        <v>0</v>
      </c>
      <c r="L49" s="49">
        <f t="shared" si="4"/>
        <v>0</v>
      </c>
      <c r="M49" s="50"/>
    </row>
    <row r="50" spans="1:13" s="59" customFormat="1" ht="12.75">
      <c r="A50" s="68"/>
      <c r="B50" s="69" t="s">
        <v>139</v>
      </c>
      <c r="C50" s="57" t="s">
        <v>186</v>
      </c>
      <c r="D50" s="47"/>
      <c r="E50" s="48"/>
      <c r="F50" s="48"/>
      <c r="G50" s="23"/>
      <c r="H50" s="49"/>
      <c r="I50" s="49"/>
      <c r="J50" s="49"/>
      <c r="K50" s="49"/>
      <c r="L50" s="49"/>
      <c r="M50" s="50"/>
    </row>
    <row r="51" spans="1:14" ht="26.25">
      <c r="A51" s="66">
        <v>1</v>
      </c>
      <c r="B51" s="67" t="s">
        <v>46</v>
      </c>
      <c r="C51" s="51" t="s">
        <v>47</v>
      </c>
      <c r="D51" s="52" t="s">
        <v>48</v>
      </c>
      <c r="E51" s="53">
        <v>534.45</v>
      </c>
      <c r="F51" s="22">
        <v>544.23</v>
      </c>
      <c r="G51" s="23">
        <f t="shared" si="0"/>
        <v>9.779999999999973</v>
      </c>
      <c r="H51" s="1">
        <v>96.41</v>
      </c>
      <c r="I51" s="1">
        <f t="shared" si="1"/>
        <v>51526.3245</v>
      </c>
      <c r="J51" s="1">
        <f t="shared" si="2"/>
        <v>52469.2143</v>
      </c>
      <c r="K51" s="49">
        <f t="shared" si="3"/>
        <v>942.8897999999972</v>
      </c>
      <c r="L51" s="4">
        <f t="shared" si="4"/>
        <v>1.8299186079146732</v>
      </c>
      <c r="M51" s="29"/>
      <c r="N51" s="3"/>
    </row>
    <row r="52" spans="1:13" s="28" customFormat="1" ht="15" customHeight="1">
      <c r="A52" s="64">
        <v>2</v>
      </c>
      <c r="B52" s="65"/>
      <c r="C52" s="46" t="s">
        <v>187</v>
      </c>
      <c r="D52" s="47" t="s">
        <v>188</v>
      </c>
      <c r="E52" s="48">
        <v>100</v>
      </c>
      <c r="F52" s="48">
        <v>102</v>
      </c>
      <c r="G52" s="23">
        <f t="shared" si="0"/>
        <v>2</v>
      </c>
      <c r="H52" s="49">
        <v>3533</v>
      </c>
      <c r="I52" s="49">
        <f t="shared" si="1"/>
        <v>353300</v>
      </c>
      <c r="J52" s="49">
        <f t="shared" si="2"/>
        <v>360366</v>
      </c>
      <c r="K52" s="49">
        <f t="shared" si="3"/>
        <v>7066</v>
      </c>
      <c r="L52" s="49">
        <f t="shared" si="4"/>
        <v>2</v>
      </c>
      <c r="M52" s="50"/>
    </row>
    <row r="53" spans="1:14" ht="12.75">
      <c r="A53" s="66">
        <v>3</v>
      </c>
      <c r="B53" s="70"/>
      <c r="C53" s="51" t="s">
        <v>189</v>
      </c>
      <c r="D53" s="52" t="s">
        <v>188</v>
      </c>
      <c r="E53" s="58">
        <v>8</v>
      </c>
      <c r="F53" s="22">
        <v>8</v>
      </c>
      <c r="G53" s="23">
        <f t="shared" si="0"/>
        <v>0</v>
      </c>
      <c r="H53" s="1">
        <v>1720</v>
      </c>
      <c r="I53" s="1">
        <f t="shared" si="1"/>
        <v>13760</v>
      </c>
      <c r="J53" s="1">
        <f t="shared" si="2"/>
        <v>13760</v>
      </c>
      <c r="K53" s="49">
        <f t="shared" si="3"/>
        <v>0</v>
      </c>
      <c r="L53" s="4">
        <f t="shared" si="4"/>
        <v>0</v>
      </c>
      <c r="M53" s="5"/>
      <c r="N53" s="3"/>
    </row>
    <row r="54" spans="1:13" s="28" customFormat="1" ht="12.75">
      <c r="A54" s="64">
        <v>4</v>
      </c>
      <c r="B54" s="65"/>
      <c r="C54" s="46" t="s">
        <v>190</v>
      </c>
      <c r="D54" s="47" t="s">
        <v>188</v>
      </c>
      <c r="E54" s="48">
        <v>5</v>
      </c>
      <c r="F54" s="48">
        <v>5</v>
      </c>
      <c r="G54" s="23">
        <f t="shared" si="0"/>
        <v>0</v>
      </c>
      <c r="H54" s="49">
        <v>2195</v>
      </c>
      <c r="I54" s="49">
        <f t="shared" si="1"/>
        <v>10975</v>
      </c>
      <c r="J54" s="49">
        <f t="shared" si="2"/>
        <v>10975</v>
      </c>
      <c r="K54" s="49">
        <f t="shared" si="3"/>
        <v>0</v>
      </c>
      <c r="L54" s="49">
        <f t="shared" si="4"/>
        <v>0</v>
      </c>
      <c r="M54" s="50"/>
    </row>
    <row r="55" spans="1:13" s="28" customFormat="1" ht="12.75">
      <c r="A55" s="64">
        <v>5</v>
      </c>
      <c r="B55" s="65"/>
      <c r="C55" s="46" t="s">
        <v>191</v>
      </c>
      <c r="D55" s="47" t="s">
        <v>188</v>
      </c>
      <c r="E55" s="48">
        <v>113</v>
      </c>
      <c r="F55" s="48">
        <v>115</v>
      </c>
      <c r="G55" s="23">
        <f t="shared" si="0"/>
        <v>2</v>
      </c>
      <c r="H55" s="49">
        <v>75</v>
      </c>
      <c r="I55" s="49">
        <f t="shared" si="1"/>
        <v>8475</v>
      </c>
      <c r="J55" s="49">
        <f t="shared" si="2"/>
        <v>8625</v>
      </c>
      <c r="K55" s="49">
        <f t="shared" si="3"/>
        <v>150</v>
      </c>
      <c r="L55" s="49">
        <f t="shared" si="4"/>
        <v>1.7699115044247788</v>
      </c>
      <c r="M55" s="50"/>
    </row>
    <row r="56" spans="1:13" s="28" customFormat="1" ht="12.75">
      <c r="A56" s="68"/>
      <c r="B56" s="69" t="s">
        <v>139</v>
      </c>
      <c r="C56" s="57" t="s">
        <v>192</v>
      </c>
      <c r="D56" s="47"/>
      <c r="E56" s="48"/>
      <c r="F56" s="48"/>
      <c r="G56" s="23"/>
      <c r="H56" s="49"/>
      <c r="I56" s="49"/>
      <c r="J56" s="49"/>
      <c r="K56" s="49"/>
      <c r="L56" s="49"/>
      <c r="M56" s="50"/>
    </row>
    <row r="57" spans="1:13" s="28" customFormat="1" ht="12.75">
      <c r="A57" s="64">
        <v>1</v>
      </c>
      <c r="B57" s="65" t="s">
        <v>193</v>
      </c>
      <c r="C57" s="46" t="s">
        <v>194</v>
      </c>
      <c r="D57" s="47" t="s">
        <v>48</v>
      </c>
      <c r="E57" s="48">
        <v>534.45</v>
      </c>
      <c r="F57" s="48">
        <v>544.23</v>
      </c>
      <c r="G57" s="23">
        <f t="shared" si="0"/>
        <v>9.779999999999973</v>
      </c>
      <c r="H57" s="49">
        <v>40</v>
      </c>
      <c r="I57" s="49">
        <f t="shared" si="1"/>
        <v>21378</v>
      </c>
      <c r="J57" s="49">
        <f t="shared" si="2"/>
        <v>21769.2</v>
      </c>
      <c r="K57" s="49">
        <f t="shared" si="3"/>
        <v>391.2000000000007</v>
      </c>
      <c r="L57" s="49">
        <f t="shared" si="4"/>
        <v>1.829918607914682</v>
      </c>
      <c r="M57" s="50"/>
    </row>
    <row r="58" spans="1:14" ht="12.75">
      <c r="A58" s="66">
        <v>2</v>
      </c>
      <c r="B58" s="70" t="s">
        <v>34</v>
      </c>
      <c r="C58" s="51" t="s">
        <v>49</v>
      </c>
      <c r="D58" s="52" t="s">
        <v>48</v>
      </c>
      <c r="E58" s="58">
        <v>534.45</v>
      </c>
      <c r="F58" s="22">
        <v>544.23</v>
      </c>
      <c r="G58" s="23">
        <f t="shared" si="0"/>
        <v>9.779999999999973</v>
      </c>
      <c r="H58" s="1">
        <v>35</v>
      </c>
      <c r="I58" s="1">
        <f t="shared" si="1"/>
        <v>18705.75</v>
      </c>
      <c r="J58" s="1">
        <f t="shared" si="2"/>
        <v>19048.05</v>
      </c>
      <c r="K58" s="4">
        <f t="shared" si="3"/>
        <v>342.2999999999993</v>
      </c>
      <c r="L58" s="4">
        <f t="shared" si="4"/>
        <v>1.8299186079146748</v>
      </c>
      <c r="M58" s="5"/>
      <c r="N58" s="3"/>
    </row>
    <row r="59" spans="1:13" s="28" customFormat="1" ht="26.25">
      <c r="A59" s="64">
        <v>3</v>
      </c>
      <c r="B59" s="65" t="s">
        <v>92</v>
      </c>
      <c r="C59" s="46" t="s">
        <v>50</v>
      </c>
      <c r="D59" s="47" t="s">
        <v>51</v>
      </c>
      <c r="E59" s="48">
        <v>10</v>
      </c>
      <c r="F59" s="48">
        <v>11</v>
      </c>
      <c r="G59" s="23">
        <f t="shared" si="0"/>
        <v>1</v>
      </c>
      <c r="H59" s="49">
        <v>1210</v>
      </c>
      <c r="I59" s="49">
        <f t="shared" si="1"/>
        <v>12100</v>
      </c>
      <c r="J59" s="49">
        <f t="shared" si="2"/>
        <v>13310</v>
      </c>
      <c r="K59" s="49">
        <f t="shared" si="3"/>
        <v>1210</v>
      </c>
      <c r="L59" s="49">
        <f t="shared" si="4"/>
        <v>10</v>
      </c>
      <c r="M59" s="50"/>
    </row>
    <row r="60" spans="1:13" s="28" customFormat="1" ht="12.75">
      <c r="A60" s="64">
        <v>4</v>
      </c>
      <c r="B60" s="65" t="s">
        <v>95</v>
      </c>
      <c r="C60" s="46" t="s">
        <v>96</v>
      </c>
      <c r="D60" s="47" t="s">
        <v>51</v>
      </c>
      <c r="E60" s="48">
        <v>4</v>
      </c>
      <c r="F60" s="48">
        <v>4</v>
      </c>
      <c r="G60" s="23">
        <f t="shared" si="0"/>
        <v>0</v>
      </c>
      <c r="H60" s="49">
        <v>5204.63</v>
      </c>
      <c r="I60" s="49">
        <f t="shared" si="1"/>
        <v>20818.52</v>
      </c>
      <c r="J60" s="49">
        <f t="shared" si="2"/>
        <v>20818.52</v>
      </c>
      <c r="K60" s="49">
        <f t="shared" si="3"/>
        <v>0</v>
      </c>
      <c r="L60" s="49">
        <f t="shared" si="4"/>
        <v>0</v>
      </c>
      <c r="M60" s="50"/>
    </row>
    <row r="61" spans="1:13" s="28" customFormat="1" ht="12.75">
      <c r="A61" s="64">
        <v>5</v>
      </c>
      <c r="B61" s="65" t="s">
        <v>93</v>
      </c>
      <c r="C61" s="46" t="s">
        <v>94</v>
      </c>
      <c r="D61" s="47" t="s">
        <v>51</v>
      </c>
      <c r="E61" s="48">
        <v>4</v>
      </c>
      <c r="F61" s="48">
        <v>4</v>
      </c>
      <c r="G61" s="23">
        <f t="shared" si="0"/>
        <v>0</v>
      </c>
      <c r="H61" s="49">
        <v>5082</v>
      </c>
      <c r="I61" s="49">
        <f t="shared" si="1"/>
        <v>20328</v>
      </c>
      <c r="J61" s="49">
        <f t="shared" si="2"/>
        <v>20328</v>
      </c>
      <c r="K61" s="49">
        <f t="shared" si="3"/>
        <v>0</v>
      </c>
      <c r="L61" s="49">
        <f t="shared" si="4"/>
        <v>0</v>
      </c>
      <c r="M61" s="50"/>
    </row>
    <row r="62" spans="1:13" s="28" customFormat="1" ht="12.75">
      <c r="A62" s="64">
        <v>6</v>
      </c>
      <c r="B62" s="65" t="s">
        <v>52</v>
      </c>
      <c r="C62" s="46" t="s">
        <v>53</v>
      </c>
      <c r="D62" s="47" t="s">
        <v>51</v>
      </c>
      <c r="E62" s="48">
        <v>2</v>
      </c>
      <c r="F62" s="48">
        <v>3</v>
      </c>
      <c r="G62" s="23">
        <f t="shared" si="0"/>
        <v>1</v>
      </c>
      <c r="H62" s="49">
        <v>3953.39</v>
      </c>
      <c r="I62" s="49">
        <f t="shared" si="1"/>
        <v>7906.78</v>
      </c>
      <c r="J62" s="49">
        <f t="shared" si="2"/>
        <v>11860.17</v>
      </c>
      <c r="K62" s="49">
        <f t="shared" si="3"/>
        <v>3953.3900000000003</v>
      </c>
      <c r="L62" s="49">
        <f t="shared" si="4"/>
        <v>50.00000000000001</v>
      </c>
      <c r="M62" s="50"/>
    </row>
    <row r="63" spans="1:13" s="28" customFormat="1" ht="12.75">
      <c r="A63" s="64">
        <v>7</v>
      </c>
      <c r="B63" s="65" t="s">
        <v>97</v>
      </c>
      <c r="C63" s="46" t="s">
        <v>98</v>
      </c>
      <c r="D63" s="47" t="s">
        <v>51</v>
      </c>
      <c r="E63" s="48">
        <v>10</v>
      </c>
      <c r="F63" s="48">
        <v>11</v>
      </c>
      <c r="G63" s="23">
        <f t="shared" si="0"/>
        <v>1</v>
      </c>
      <c r="H63" s="49">
        <v>4180</v>
      </c>
      <c r="I63" s="49">
        <f t="shared" si="1"/>
        <v>41800</v>
      </c>
      <c r="J63" s="49">
        <f t="shared" si="2"/>
        <v>45980</v>
      </c>
      <c r="K63" s="49">
        <f t="shared" si="3"/>
        <v>4180</v>
      </c>
      <c r="L63" s="49">
        <f t="shared" si="4"/>
        <v>10</v>
      </c>
      <c r="M63" s="50"/>
    </row>
    <row r="64" spans="1:13" s="28" customFormat="1" ht="12.75">
      <c r="A64" s="64">
        <v>8</v>
      </c>
      <c r="B64" s="65" t="s">
        <v>54</v>
      </c>
      <c r="C64" s="46" t="s">
        <v>55</v>
      </c>
      <c r="D64" s="47" t="s">
        <v>51</v>
      </c>
      <c r="E64" s="48">
        <v>10</v>
      </c>
      <c r="F64" s="48">
        <v>11</v>
      </c>
      <c r="G64" s="23">
        <f t="shared" si="0"/>
        <v>1</v>
      </c>
      <c r="H64" s="49">
        <v>2695</v>
      </c>
      <c r="I64" s="49">
        <f t="shared" si="1"/>
        <v>26950</v>
      </c>
      <c r="J64" s="49">
        <f t="shared" si="2"/>
        <v>29645</v>
      </c>
      <c r="K64" s="49">
        <f t="shared" si="3"/>
        <v>2695</v>
      </c>
      <c r="L64" s="49">
        <f t="shared" si="4"/>
        <v>10</v>
      </c>
      <c r="M64" s="50"/>
    </row>
    <row r="65" spans="1:13" s="28" customFormat="1" ht="12.75">
      <c r="A65" s="64">
        <v>9</v>
      </c>
      <c r="B65" s="65" t="s">
        <v>56</v>
      </c>
      <c r="C65" s="46" t="s">
        <v>57</v>
      </c>
      <c r="D65" s="47" t="s">
        <v>51</v>
      </c>
      <c r="E65" s="48">
        <v>10</v>
      </c>
      <c r="F65" s="48">
        <v>11</v>
      </c>
      <c r="G65" s="23">
        <f t="shared" si="0"/>
        <v>1</v>
      </c>
      <c r="H65" s="49">
        <v>1447.74</v>
      </c>
      <c r="I65" s="49">
        <f t="shared" si="1"/>
        <v>14477.4</v>
      </c>
      <c r="J65" s="49">
        <f t="shared" si="2"/>
        <v>15925.14</v>
      </c>
      <c r="K65" s="49">
        <f t="shared" si="3"/>
        <v>1447.7399999999998</v>
      </c>
      <c r="L65" s="49">
        <f t="shared" si="4"/>
        <v>9.999999999999998</v>
      </c>
      <c r="M65" s="50"/>
    </row>
    <row r="66" spans="1:13" s="28" customFormat="1" ht="12.75">
      <c r="A66" s="64">
        <v>10</v>
      </c>
      <c r="B66" s="65" t="s">
        <v>58</v>
      </c>
      <c r="C66" s="46" t="s">
        <v>59</v>
      </c>
      <c r="D66" s="47" t="s">
        <v>51</v>
      </c>
      <c r="E66" s="48">
        <v>10</v>
      </c>
      <c r="F66" s="48">
        <v>11</v>
      </c>
      <c r="G66" s="23">
        <f t="shared" si="0"/>
        <v>1</v>
      </c>
      <c r="H66" s="49">
        <v>2443.06</v>
      </c>
      <c r="I66" s="49">
        <f t="shared" si="1"/>
        <v>24430.6</v>
      </c>
      <c r="J66" s="49">
        <f t="shared" si="2"/>
        <v>26873.66</v>
      </c>
      <c r="K66" s="49">
        <f t="shared" si="3"/>
        <v>2443.0600000000013</v>
      </c>
      <c r="L66" s="49">
        <f t="shared" si="4"/>
        <v>10.000000000000005</v>
      </c>
      <c r="M66" s="50"/>
    </row>
    <row r="67" spans="1:13" s="28" customFormat="1" ht="12.75">
      <c r="A67" s="64">
        <v>11</v>
      </c>
      <c r="B67" s="65" t="s">
        <v>60</v>
      </c>
      <c r="C67" s="46" t="s">
        <v>195</v>
      </c>
      <c r="D67" s="47" t="s">
        <v>51</v>
      </c>
      <c r="E67" s="48">
        <v>10</v>
      </c>
      <c r="F67" s="48">
        <v>11</v>
      </c>
      <c r="G67" s="23">
        <f t="shared" si="0"/>
        <v>1</v>
      </c>
      <c r="H67" s="49">
        <v>497.66</v>
      </c>
      <c r="I67" s="49">
        <f t="shared" si="1"/>
        <v>4976.6</v>
      </c>
      <c r="J67" s="49">
        <f t="shared" si="2"/>
        <v>5474.26</v>
      </c>
      <c r="K67" s="49">
        <f t="shared" si="3"/>
        <v>497.65999999999985</v>
      </c>
      <c r="L67" s="49">
        <f t="shared" si="4"/>
        <v>9.999999999999996</v>
      </c>
      <c r="M67" s="50"/>
    </row>
    <row r="68" spans="1:13" s="28" customFormat="1" ht="26.25">
      <c r="A68" s="64">
        <v>12</v>
      </c>
      <c r="B68" s="65" t="s">
        <v>99</v>
      </c>
      <c r="C68" s="46" t="s">
        <v>100</v>
      </c>
      <c r="D68" s="47" t="s">
        <v>51</v>
      </c>
      <c r="E68" s="48">
        <v>6</v>
      </c>
      <c r="F68" s="48">
        <v>6</v>
      </c>
      <c r="G68" s="23">
        <f t="shared" si="0"/>
        <v>0</v>
      </c>
      <c r="H68" s="49">
        <v>414</v>
      </c>
      <c r="I68" s="49">
        <f t="shared" si="1"/>
        <v>2484</v>
      </c>
      <c r="J68" s="49">
        <f t="shared" si="2"/>
        <v>2484</v>
      </c>
      <c r="K68" s="49">
        <f t="shared" si="3"/>
        <v>0</v>
      </c>
      <c r="L68" s="49">
        <f t="shared" si="4"/>
        <v>0</v>
      </c>
      <c r="M68" s="50"/>
    </row>
    <row r="69" spans="1:13" s="28" customFormat="1" ht="12.75">
      <c r="A69" s="64">
        <v>13</v>
      </c>
      <c r="B69" s="65" t="s">
        <v>101</v>
      </c>
      <c r="C69" s="46" t="s">
        <v>102</v>
      </c>
      <c r="D69" s="47" t="s">
        <v>51</v>
      </c>
      <c r="E69" s="48">
        <v>6</v>
      </c>
      <c r="F69" s="48">
        <v>6</v>
      </c>
      <c r="G69" s="23">
        <f t="shared" si="0"/>
        <v>0</v>
      </c>
      <c r="H69" s="49">
        <v>2965</v>
      </c>
      <c r="I69" s="49">
        <f t="shared" si="1"/>
        <v>17790</v>
      </c>
      <c r="J69" s="49">
        <f t="shared" si="2"/>
        <v>17790</v>
      </c>
      <c r="K69" s="49">
        <f t="shared" si="3"/>
        <v>0</v>
      </c>
      <c r="L69" s="49">
        <f t="shared" si="4"/>
        <v>0</v>
      </c>
      <c r="M69" s="50"/>
    </row>
    <row r="70" spans="1:14" ht="26.25">
      <c r="A70" s="66">
        <v>14</v>
      </c>
      <c r="B70" s="67" t="s">
        <v>103</v>
      </c>
      <c r="C70" s="51" t="s">
        <v>104</v>
      </c>
      <c r="D70" s="52" t="s">
        <v>51</v>
      </c>
      <c r="E70" s="53">
        <v>6</v>
      </c>
      <c r="F70" s="22">
        <v>6</v>
      </c>
      <c r="G70" s="23">
        <f t="shared" si="0"/>
        <v>0</v>
      </c>
      <c r="H70" s="1">
        <v>393</v>
      </c>
      <c r="I70" s="1">
        <f t="shared" si="1"/>
        <v>2358</v>
      </c>
      <c r="J70" s="1">
        <f t="shared" si="2"/>
        <v>2358</v>
      </c>
      <c r="K70" s="23">
        <f t="shared" si="3"/>
        <v>0</v>
      </c>
      <c r="L70" s="4">
        <f t="shared" si="4"/>
        <v>0</v>
      </c>
      <c r="M70" s="29"/>
      <c r="N70" s="3"/>
    </row>
    <row r="71" spans="1:13" s="28" customFormat="1" ht="15" customHeight="1">
      <c r="A71" s="64">
        <v>15</v>
      </c>
      <c r="B71" s="65" t="s">
        <v>105</v>
      </c>
      <c r="C71" s="46" t="s">
        <v>106</v>
      </c>
      <c r="D71" s="47" t="s">
        <v>51</v>
      </c>
      <c r="E71" s="48">
        <v>6</v>
      </c>
      <c r="F71" s="48">
        <v>6</v>
      </c>
      <c r="G71" s="23">
        <f t="shared" si="0"/>
        <v>0</v>
      </c>
      <c r="H71" s="49">
        <v>1287</v>
      </c>
      <c r="I71" s="49">
        <f t="shared" si="1"/>
        <v>7722</v>
      </c>
      <c r="J71" s="49">
        <f t="shared" si="2"/>
        <v>7722</v>
      </c>
      <c r="K71" s="49">
        <f t="shared" si="3"/>
        <v>0</v>
      </c>
      <c r="L71" s="49">
        <f t="shared" si="4"/>
        <v>0</v>
      </c>
      <c r="M71" s="50"/>
    </row>
    <row r="72" spans="1:13" s="28" customFormat="1" ht="15" customHeight="1">
      <c r="A72" s="64">
        <v>16</v>
      </c>
      <c r="B72" s="65" t="s">
        <v>107</v>
      </c>
      <c r="C72" s="46" t="s">
        <v>108</v>
      </c>
      <c r="D72" s="47" t="s">
        <v>51</v>
      </c>
      <c r="E72" s="48">
        <v>12</v>
      </c>
      <c r="F72" s="48">
        <v>12</v>
      </c>
      <c r="G72" s="23">
        <f t="shared" si="0"/>
        <v>0</v>
      </c>
      <c r="H72" s="49">
        <v>393</v>
      </c>
      <c r="I72" s="49">
        <f t="shared" si="1"/>
        <v>4716</v>
      </c>
      <c r="J72" s="49">
        <f t="shared" si="2"/>
        <v>4716</v>
      </c>
      <c r="K72" s="49">
        <f t="shared" si="3"/>
        <v>0</v>
      </c>
      <c r="L72" s="49">
        <f t="shared" si="4"/>
        <v>0</v>
      </c>
      <c r="M72" s="50"/>
    </row>
    <row r="73" spans="1:14" ht="12.75">
      <c r="A73" s="66">
        <v>17</v>
      </c>
      <c r="B73" s="70" t="s">
        <v>109</v>
      </c>
      <c r="C73" s="51" t="s">
        <v>110</v>
      </c>
      <c r="D73" s="52" t="s">
        <v>51</v>
      </c>
      <c r="E73" s="58">
        <v>1</v>
      </c>
      <c r="F73" s="22">
        <v>1</v>
      </c>
      <c r="G73" s="23">
        <f t="shared" si="0"/>
        <v>0</v>
      </c>
      <c r="H73" s="1">
        <v>1540</v>
      </c>
      <c r="I73" s="1">
        <f t="shared" si="1"/>
        <v>1540</v>
      </c>
      <c r="J73" s="1">
        <f t="shared" si="2"/>
        <v>1540</v>
      </c>
      <c r="K73" s="4">
        <f t="shared" si="3"/>
        <v>0</v>
      </c>
      <c r="L73" s="4">
        <f t="shared" si="4"/>
        <v>0</v>
      </c>
      <c r="M73" s="5"/>
      <c r="N73" s="3"/>
    </row>
    <row r="74" spans="1:13" s="28" customFormat="1" ht="12.75">
      <c r="A74" s="64">
        <v>18</v>
      </c>
      <c r="B74" s="65" t="s">
        <v>111</v>
      </c>
      <c r="C74" s="46" t="s">
        <v>112</v>
      </c>
      <c r="D74" s="47" t="s">
        <v>51</v>
      </c>
      <c r="E74" s="48">
        <v>6</v>
      </c>
      <c r="F74" s="48">
        <v>6</v>
      </c>
      <c r="G74" s="23">
        <f t="shared" si="0"/>
        <v>0</v>
      </c>
      <c r="H74" s="49">
        <v>929.5</v>
      </c>
      <c r="I74" s="49">
        <f t="shared" si="1"/>
        <v>5577</v>
      </c>
      <c r="J74" s="49">
        <f t="shared" si="2"/>
        <v>5577</v>
      </c>
      <c r="K74" s="49">
        <f t="shared" si="3"/>
        <v>0</v>
      </c>
      <c r="L74" s="49">
        <f t="shared" si="4"/>
        <v>0</v>
      </c>
      <c r="M74" s="50"/>
    </row>
    <row r="75" spans="1:13" s="28" customFormat="1" ht="12.75">
      <c r="A75" s="64">
        <v>19</v>
      </c>
      <c r="B75" s="65" t="s">
        <v>113</v>
      </c>
      <c r="C75" s="46" t="s">
        <v>114</v>
      </c>
      <c r="D75" s="47" t="s">
        <v>51</v>
      </c>
      <c r="E75" s="48">
        <v>5</v>
      </c>
      <c r="F75" s="48">
        <v>5</v>
      </c>
      <c r="G75" s="23">
        <f aca="true" t="shared" si="5" ref="G75:G92">F75-E75</f>
        <v>0</v>
      </c>
      <c r="H75" s="49">
        <v>632.29</v>
      </c>
      <c r="I75" s="49">
        <f t="shared" si="1"/>
        <v>3161.45</v>
      </c>
      <c r="J75" s="49">
        <f t="shared" si="2"/>
        <v>3161.45</v>
      </c>
      <c r="K75" s="49">
        <f t="shared" si="3"/>
        <v>0</v>
      </c>
      <c r="L75" s="49">
        <f t="shared" si="4"/>
        <v>0</v>
      </c>
      <c r="M75" s="50"/>
    </row>
    <row r="76" spans="1:13" s="28" customFormat="1" ht="12.75">
      <c r="A76" s="64">
        <v>20</v>
      </c>
      <c r="B76" s="65" t="s">
        <v>115</v>
      </c>
      <c r="C76" s="46" t="s">
        <v>116</v>
      </c>
      <c r="D76" s="47" t="s">
        <v>51</v>
      </c>
      <c r="E76" s="48">
        <v>3</v>
      </c>
      <c r="F76" s="48">
        <v>3</v>
      </c>
      <c r="G76" s="23">
        <f t="shared" si="5"/>
        <v>0</v>
      </c>
      <c r="H76" s="49">
        <v>156.27</v>
      </c>
      <c r="I76" s="49">
        <f aca="true" t="shared" si="6" ref="I76:I92">E76*H76</f>
        <v>468.81000000000006</v>
      </c>
      <c r="J76" s="49">
        <f aca="true" t="shared" si="7" ref="J76:J92">F76*H76</f>
        <v>468.81000000000006</v>
      </c>
      <c r="K76" s="49">
        <f aca="true" t="shared" si="8" ref="K76:K92">J76-I76</f>
        <v>0</v>
      </c>
      <c r="L76" s="49">
        <f aca="true" t="shared" si="9" ref="L76:L92">K76/(I76/100)</f>
        <v>0</v>
      </c>
      <c r="M76" s="50"/>
    </row>
    <row r="77" spans="1:13" s="28" customFormat="1" ht="12.75">
      <c r="A77" s="64">
        <v>21</v>
      </c>
      <c r="B77" s="65" t="s">
        <v>107</v>
      </c>
      <c r="C77" s="46" t="s">
        <v>117</v>
      </c>
      <c r="D77" s="47" t="s">
        <v>51</v>
      </c>
      <c r="E77" s="48">
        <v>6</v>
      </c>
      <c r="F77" s="48">
        <v>6</v>
      </c>
      <c r="G77" s="23">
        <f t="shared" si="5"/>
        <v>0</v>
      </c>
      <c r="H77" s="49">
        <v>393</v>
      </c>
      <c r="I77" s="49">
        <f t="shared" si="6"/>
        <v>2358</v>
      </c>
      <c r="J77" s="49">
        <f t="shared" si="7"/>
        <v>2358</v>
      </c>
      <c r="K77" s="49">
        <f t="shared" si="8"/>
        <v>0</v>
      </c>
      <c r="L77" s="49">
        <f t="shared" si="9"/>
        <v>0</v>
      </c>
      <c r="M77" s="50"/>
    </row>
    <row r="78" spans="1:13" s="28" customFormat="1" ht="12.75">
      <c r="A78" s="64">
        <v>22</v>
      </c>
      <c r="B78" s="65" t="s">
        <v>118</v>
      </c>
      <c r="C78" s="46" t="s">
        <v>119</v>
      </c>
      <c r="D78" s="47" t="s">
        <v>51</v>
      </c>
      <c r="E78" s="48">
        <v>6</v>
      </c>
      <c r="F78" s="48">
        <v>6</v>
      </c>
      <c r="G78" s="23">
        <f t="shared" si="5"/>
        <v>0</v>
      </c>
      <c r="H78" s="49">
        <v>4538</v>
      </c>
      <c r="I78" s="49">
        <f t="shared" si="6"/>
        <v>27228</v>
      </c>
      <c r="J78" s="49">
        <f t="shared" si="7"/>
        <v>27228</v>
      </c>
      <c r="K78" s="49">
        <f t="shared" si="8"/>
        <v>0</v>
      </c>
      <c r="L78" s="49">
        <f t="shared" si="9"/>
        <v>0</v>
      </c>
      <c r="M78" s="50"/>
    </row>
    <row r="79" spans="1:13" s="28" customFormat="1" ht="12.75">
      <c r="A79" s="64">
        <v>23</v>
      </c>
      <c r="B79" s="65"/>
      <c r="C79" s="46" t="s">
        <v>120</v>
      </c>
      <c r="D79" s="47" t="s">
        <v>51</v>
      </c>
      <c r="E79" s="48">
        <v>19</v>
      </c>
      <c r="F79" s="48">
        <v>19</v>
      </c>
      <c r="G79" s="23">
        <f t="shared" si="5"/>
        <v>0</v>
      </c>
      <c r="H79" s="49">
        <v>341</v>
      </c>
      <c r="I79" s="49">
        <f t="shared" si="6"/>
        <v>6479</v>
      </c>
      <c r="J79" s="49">
        <f t="shared" si="7"/>
        <v>6479</v>
      </c>
      <c r="K79" s="49">
        <f t="shared" si="8"/>
        <v>0</v>
      </c>
      <c r="L79" s="49">
        <f t="shared" si="9"/>
        <v>0</v>
      </c>
      <c r="M79" s="50"/>
    </row>
    <row r="80" spans="1:13" s="28" customFormat="1" ht="12.75">
      <c r="A80" s="64">
        <v>24</v>
      </c>
      <c r="B80" s="65"/>
      <c r="C80" s="46" t="s">
        <v>121</v>
      </c>
      <c r="D80" s="47" t="s">
        <v>51</v>
      </c>
      <c r="E80" s="48">
        <v>1</v>
      </c>
      <c r="F80" s="48">
        <v>1</v>
      </c>
      <c r="G80" s="23">
        <f t="shared" si="5"/>
        <v>0</v>
      </c>
      <c r="H80" s="49">
        <v>186.63</v>
      </c>
      <c r="I80" s="49">
        <f t="shared" si="6"/>
        <v>186.63</v>
      </c>
      <c r="J80" s="49">
        <f t="shared" si="7"/>
        <v>186.63</v>
      </c>
      <c r="K80" s="49">
        <f t="shared" si="8"/>
        <v>0</v>
      </c>
      <c r="L80" s="49">
        <f t="shared" si="9"/>
        <v>0</v>
      </c>
      <c r="M80" s="50"/>
    </row>
    <row r="81" spans="1:13" s="28" customFormat="1" ht="12.75">
      <c r="A81" s="68"/>
      <c r="B81" s="69" t="s">
        <v>139</v>
      </c>
      <c r="C81" s="57" t="s">
        <v>196</v>
      </c>
      <c r="D81" s="47"/>
      <c r="E81" s="48"/>
      <c r="F81" s="48"/>
      <c r="G81" s="23"/>
      <c r="H81" s="49"/>
      <c r="I81" s="49"/>
      <c r="J81" s="49"/>
      <c r="K81" s="49"/>
      <c r="L81" s="49"/>
      <c r="M81" s="50"/>
    </row>
    <row r="82" spans="1:13" s="28" customFormat="1" ht="12.75">
      <c r="A82" s="64">
        <v>1</v>
      </c>
      <c r="B82" s="65" t="s">
        <v>61</v>
      </c>
      <c r="C82" s="46" t="s">
        <v>197</v>
      </c>
      <c r="D82" s="47" t="s">
        <v>17</v>
      </c>
      <c r="E82" s="48">
        <v>32.903</v>
      </c>
      <c r="F82" s="48">
        <v>33.505</v>
      </c>
      <c r="G82" s="23">
        <f t="shared" si="5"/>
        <v>0.6020000000000039</v>
      </c>
      <c r="H82" s="49">
        <v>61.4</v>
      </c>
      <c r="I82" s="49">
        <f t="shared" si="6"/>
        <v>2020.2441999999999</v>
      </c>
      <c r="J82" s="49">
        <f t="shared" si="7"/>
        <v>2057.2070000000003</v>
      </c>
      <c r="K82" s="49">
        <f t="shared" si="8"/>
        <v>36.96280000000047</v>
      </c>
      <c r="L82" s="49">
        <f t="shared" si="9"/>
        <v>1.8296203993557054</v>
      </c>
      <c r="M82" s="50"/>
    </row>
    <row r="83" spans="1:13" s="28" customFormat="1" ht="12.75">
      <c r="A83" s="64">
        <v>2</v>
      </c>
      <c r="B83" s="65" t="s">
        <v>28</v>
      </c>
      <c r="C83" s="46" t="s">
        <v>132</v>
      </c>
      <c r="D83" s="47" t="s">
        <v>17</v>
      </c>
      <c r="E83" s="48">
        <v>5.429</v>
      </c>
      <c r="F83" s="48">
        <v>5.528</v>
      </c>
      <c r="G83" s="23">
        <f t="shared" si="5"/>
        <v>0.09899999999999931</v>
      </c>
      <c r="H83" s="49">
        <v>27</v>
      </c>
      <c r="I83" s="49">
        <f t="shared" si="6"/>
        <v>146.583</v>
      </c>
      <c r="J83" s="49">
        <f t="shared" si="7"/>
        <v>149.256</v>
      </c>
      <c r="K83" s="49">
        <f t="shared" si="8"/>
        <v>2.673000000000002</v>
      </c>
      <c r="L83" s="49">
        <f t="shared" si="9"/>
        <v>1.8235402468226205</v>
      </c>
      <c r="M83" s="50"/>
    </row>
    <row r="84" spans="1:13" s="28" customFormat="1" ht="12.75">
      <c r="A84" s="64">
        <v>3</v>
      </c>
      <c r="B84" s="65" t="s">
        <v>133</v>
      </c>
      <c r="C84" s="46" t="s">
        <v>198</v>
      </c>
      <c r="D84" s="47" t="s">
        <v>17</v>
      </c>
      <c r="E84" s="48">
        <v>11.56</v>
      </c>
      <c r="F84" s="48">
        <v>11.772</v>
      </c>
      <c r="G84" s="23">
        <f t="shared" si="5"/>
        <v>0.21199999999999974</v>
      </c>
      <c r="H84" s="49">
        <v>27</v>
      </c>
      <c r="I84" s="49">
        <f t="shared" si="6"/>
        <v>312.12</v>
      </c>
      <c r="J84" s="49">
        <f t="shared" si="7"/>
        <v>317.844</v>
      </c>
      <c r="K84" s="49">
        <f t="shared" si="8"/>
        <v>5.7239999999999895</v>
      </c>
      <c r="L84" s="49">
        <f t="shared" si="9"/>
        <v>1.8339100346020727</v>
      </c>
      <c r="M84" s="50"/>
    </row>
    <row r="85" spans="1:13" s="28" customFormat="1" ht="12.75">
      <c r="A85" s="64">
        <v>4</v>
      </c>
      <c r="B85" s="65" t="s">
        <v>28</v>
      </c>
      <c r="C85" s="46" t="s">
        <v>199</v>
      </c>
      <c r="D85" s="47" t="s">
        <v>17</v>
      </c>
      <c r="E85" s="48">
        <v>665.723</v>
      </c>
      <c r="F85" s="48">
        <v>677.905</v>
      </c>
      <c r="G85" s="23">
        <f t="shared" si="5"/>
        <v>12.182000000000016</v>
      </c>
      <c r="H85" s="49">
        <v>5.35</v>
      </c>
      <c r="I85" s="49">
        <f t="shared" si="6"/>
        <v>3561.6180499999996</v>
      </c>
      <c r="J85" s="49">
        <f t="shared" si="7"/>
        <v>3626.7917499999994</v>
      </c>
      <c r="K85" s="49">
        <f t="shared" si="8"/>
        <v>65.17369999999983</v>
      </c>
      <c r="L85" s="49">
        <f t="shared" si="9"/>
        <v>1.8298902095916723</v>
      </c>
      <c r="M85" s="50"/>
    </row>
    <row r="86" spans="1:13" s="28" customFormat="1" ht="12.75">
      <c r="A86" s="64">
        <v>5</v>
      </c>
      <c r="B86" s="65" t="s">
        <v>200</v>
      </c>
      <c r="C86" s="46" t="s">
        <v>201</v>
      </c>
      <c r="D86" s="47" t="s">
        <v>17</v>
      </c>
      <c r="E86" s="48">
        <v>0.9</v>
      </c>
      <c r="F86" s="48">
        <v>0.916</v>
      </c>
      <c r="G86" s="23">
        <f t="shared" si="5"/>
        <v>0.016000000000000014</v>
      </c>
      <c r="H86" s="49">
        <v>31.13</v>
      </c>
      <c r="I86" s="49">
        <f t="shared" si="6"/>
        <v>28.017</v>
      </c>
      <c r="J86" s="49">
        <f t="shared" si="7"/>
        <v>28.51508</v>
      </c>
      <c r="K86" s="49">
        <f t="shared" si="8"/>
        <v>0.49808000000000163</v>
      </c>
      <c r="L86" s="49">
        <f t="shared" si="9"/>
        <v>1.7777777777777837</v>
      </c>
      <c r="M86" s="50"/>
    </row>
    <row r="87" spans="1:13" s="59" customFormat="1" ht="12.75">
      <c r="A87" s="64">
        <v>6</v>
      </c>
      <c r="B87" s="65" t="s">
        <v>202</v>
      </c>
      <c r="C87" s="46" t="s">
        <v>203</v>
      </c>
      <c r="D87" s="47" t="s">
        <v>17</v>
      </c>
      <c r="E87" s="48">
        <v>1.398</v>
      </c>
      <c r="F87" s="48">
        <v>1.424</v>
      </c>
      <c r="G87" s="23">
        <f t="shared" si="5"/>
        <v>0.026000000000000023</v>
      </c>
      <c r="H87" s="49">
        <v>83.39</v>
      </c>
      <c r="I87" s="49">
        <f t="shared" si="6"/>
        <v>116.57921999999999</v>
      </c>
      <c r="J87" s="49">
        <f t="shared" si="7"/>
        <v>118.74736</v>
      </c>
      <c r="K87" s="49">
        <f t="shared" si="8"/>
        <v>2.168140000000008</v>
      </c>
      <c r="L87" s="49">
        <f t="shared" si="9"/>
        <v>1.8597997138769744</v>
      </c>
      <c r="M87" s="50"/>
    </row>
    <row r="88" spans="1:13" s="28" customFormat="1" ht="12.75">
      <c r="A88" s="68"/>
      <c r="B88" s="69" t="s">
        <v>139</v>
      </c>
      <c r="C88" s="57" t="s">
        <v>204</v>
      </c>
      <c r="D88" s="47"/>
      <c r="E88" s="48"/>
      <c r="F88" s="48"/>
      <c r="G88" s="23"/>
      <c r="H88" s="49"/>
      <c r="I88" s="49"/>
      <c r="J88" s="49"/>
      <c r="K88" s="49"/>
      <c r="L88" s="49"/>
      <c r="M88" s="50"/>
    </row>
    <row r="89" spans="1:14" ht="12.75">
      <c r="A89" s="66">
        <v>1</v>
      </c>
      <c r="B89" s="67" t="s">
        <v>34</v>
      </c>
      <c r="C89" s="46" t="s">
        <v>205</v>
      </c>
      <c r="D89" s="52" t="s">
        <v>206</v>
      </c>
      <c r="E89" s="53">
        <v>1</v>
      </c>
      <c r="F89" s="22">
        <v>1</v>
      </c>
      <c r="G89" s="23">
        <f t="shared" si="5"/>
        <v>0</v>
      </c>
      <c r="H89" s="1">
        <v>20000</v>
      </c>
      <c r="I89" s="1">
        <f t="shared" si="6"/>
        <v>20000</v>
      </c>
      <c r="J89" s="1">
        <f t="shared" si="7"/>
        <v>20000</v>
      </c>
      <c r="K89" s="4">
        <f t="shared" si="8"/>
        <v>0</v>
      </c>
      <c r="L89" s="4">
        <f t="shared" si="9"/>
        <v>0</v>
      </c>
      <c r="M89" s="29"/>
      <c r="N89" s="3"/>
    </row>
    <row r="90" spans="1:14" ht="12.75">
      <c r="A90" s="66">
        <v>2</v>
      </c>
      <c r="B90" s="70" t="s">
        <v>34</v>
      </c>
      <c r="C90" s="51" t="s">
        <v>207</v>
      </c>
      <c r="D90" s="52" t="s">
        <v>208</v>
      </c>
      <c r="E90" s="58">
        <v>6</v>
      </c>
      <c r="F90" s="22">
        <v>6</v>
      </c>
      <c r="G90" s="23">
        <f t="shared" si="5"/>
        <v>0</v>
      </c>
      <c r="H90" s="1">
        <v>3000</v>
      </c>
      <c r="I90" s="1">
        <f t="shared" si="6"/>
        <v>18000</v>
      </c>
      <c r="J90" s="1">
        <f t="shared" si="7"/>
        <v>18000</v>
      </c>
      <c r="K90" s="4">
        <f t="shared" si="8"/>
        <v>0</v>
      </c>
      <c r="L90" s="4">
        <f t="shared" si="9"/>
        <v>0</v>
      </c>
      <c r="M90" s="5"/>
      <c r="N90" s="3"/>
    </row>
    <row r="91" spans="1:13" s="28" customFormat="1" ht="12.75">
      <c r="A91" s="64">
        <v>3</v>
      </c>
      <c r="B91" s="65" t="s">
        <v>34</v>
      </c>
      <c r="C91" s="46" t="s">
        <v>209</v>
      </c>
      <c r="D91" s="47" t="s">
        <v>210</v>
      </c>
      <c r="E91" s="48">
        <v>1</v>
      </c>
      <c r="F91" s="48">
        <v>1</v>
      </c>
      <c r="G91" s="23">
        <f t="shared" si="5"/>
        <v>0</v>
      </c>
      <c r="H91" s="49">
        <v>1000</v>
      </c>
      <c r="I91" s="49">
        <f t="shared" si="6"/>
        <v>1000</v>
      </c>
      <c r="J91" s="49">
        <f t="shared" si="7"/>
        <v>1000</v>
      </c>
      <c r="K91" s="49">
        <f t="shared" si="8"/>
        <v>0</v>
      </c>
      <c r="L91" s="49">
        <f t="shared" si="9"/>
        <v>0</v>
      </c>
      <c r="M91" s="50"/>
    </row>
    <row r="92" spans="1:13" s="28" customFormat="1" ht="13.5" thickBot="1">
      <c r="A92" s="64">
        <v>4</v>
      </c>
      <c r="B92" s="65" t="s">
        <v>34</v>
      </c>
      <c r="C92" s="46" t="s">
        <v>211</v>
      </c>
      <c r="D92" s="47" t="s">
        <v>210</v>
      </c>
      <c r="E92" s="60">
        <v>2</v>
      </c>
      <c r="F92" s="48">
        <v>2</v>
      </c>
      <c r="G92" s="23">
        <f t="shared" si="5"/>
        <v>0</v>
      </c>
      <c r="H92" s="49">
        <v>500</v>
      </c>
      <c r="I92" s="49">
        <f t="shared" si="6"/>
        <v>1000</v>
      </c>
      <c r="J92" s="49">
        <f t="shared" si="7"/>
        <v>1000</v>
      </c>
      <c r="K92" s="49">
        <f t="shared" si="8"/>
        <v>0</v>
      </c>
      <c r="L92" s="49">
        <f t="shared" si="9"/>
        <v>0</v>
      </c>
      <c r="M92" s="50"/>
    </row>
    <row r="93" spans="1:14" ht="16.5" customHeight="1" thickBot="1">
      <c r="A93" s="18"/>
      <c r="B93" s="19"/>
      <c r="C93" s="12" t="s">
        <v>238</v>
      </c>
      <c r="D93" s="13"/>
      <c r="E93" s="14"/>
      <c r="F93" s="15"/>
      <c r="G93" s="15"/>
      <c r="H93" s="15"/>
      <c r="I93" s="16"/>
      <c r="J93" s="16"/>
      <c r="K93" s="24">
        <f>SUMIF(K11:K92,"&gt;0")</f>
        <v>36955.329819999984</v>
      </c>
      <c r="L93" s="15"/>
      <c r="M93" s="17"/>
      <c r="N93" s="3"/>
    </row>
    <row r="94" spans="1:14" ht="15" customHeight="1" thickBot="1">
      <c r="A94" s="10"/>
      <c r="B94" s="20"/>
      <c r="C94" s="12" t="s">
        <v>239</v>
      </c>
      <c r="D94" s="13"/>
      <c r="E94" s="14"/>
      <c r="F94" s="15"/>
      <c r="G94" s="15"/>
      <c r="H94" s="15"/>
      <c r="I94" s="16"/>
      <c r="J94" s="16"/>
      <c r="K94" s="24">
        <f>SUMIF(K11:K92,"&lt;0")</f>
        <v>0</v>
      </c>
      <c r="L94" s="15"/>
      <c r="M94" s="17"/>
      <c r="N94" s="3"/>
    </row>
    <row r="95" spans="1:14" ht="13.5" thickBot="1">
      <c r="A95" s="10"/>
      <c r="B95" s="20"/>
      <c r="C95" s="12" t="s">
        <v>240</v>
      </c>
      <c r="D95" s="13"/>
      <c r="E95" s="14"/>
      <c r="F95" s="15"/>
      <c r="G95" s="15"/>
      <c r="H95" s="15"/>
      <c r="I95" s="24">
        <f>SUM(I11:I92)</f>
        <v>1415926.3337700001</v>
      </c>
      <c r="J95" s="24">
        <f>SUM(J11:J92)</f>
        <v>1452881.66359</v>
      </c>
      <c r="K95" s="24">
        <f>SUM(K11:K92)</f>
        <v>36955.329819999984</v>
      </c>
      <c r="L95" s="16"/>
      <c r="M95" s="17"/>
      <c r="N95" s="3"/>
    </row>
    <row r="96" spans="1:14" ht="12.75">
      <c r="A96" s="3"/>
      <c r="B96" s="3"/>
      <c r="C96" s="6"/>
      <c r="D96" s="3"/>
      <c r="E96" s="2"/>
      <c r="F96" s="2"/>
      <c r="G96" s="7"/>
      <c r="H96" s="2"/>
      <c r="I96" s="2"/>
      <c r="J96" s="2"/>
      <c r="K96" s="25"/>
      <c r="L96" s="7"/>
      <c r="M96" s="8"/>
      <c r="N96" s="3"/>
    </row>
    <row r="97" spans="1:14" ht="12.75">
      <c r="A97" s="3"/>
      <c r="B97" s="3"/>
      <c r="C97" s="6"/>
      <c r="D97" s="3"/>
      <c r="E97" s="2"/>
      <c r="F97" s="27"/>
      <c r="G97" s="2"/>
      <c r="H97" s="2"/>
      <c r="I97" s="2"/>
      <c r="J97" s="2"/>
      <c r="K97" s="26"/>
      <c r="L97" s="2"/>
      <c r="M97" s="9"/>
      <c r="N97" s="3"/>
    </row>
    <row r="98" spans="1:13" ht="12.75">
      <c r="A98" s="3"/>
      <c r="B98" s="3"/>
      <c r="C98" s="6"/>
      <c r="D98" s="3"/>
      <c r="E98" s="2"/>
      <c r="F98" s="2"/>
      <c r="G98" s="2"/>
      <c r="H98" s="2"/>
      <c r="I98" s="2"/>
      <c r="J98" s="2"/>
      <c r="K98" s="26"/>
      <c r="L98" s="2"/>
      <c r="M98" s="3"/>
    </row>
    <row r="99" spans="1:14" ht="12.75">
      <c r="A99" s="3"/>
      <c r="B99" s="3"/>
      <c r="C99" s="6"/>
      <c r="D99" s="3"/>
      <c r="E99" s="2"/>
      <c r="F99" s="2"/>
      <c r="G99" s="2"/>
      <c r="H99" s="11"/>
      <c r="I99" s="2"/>
      <c r="J99" s="2"/>
      <c r="K99" s="26"/>
      <c r="L99" s="2"/>
      <c r="M99" s="8"/>
      <c r="N99" s="3"/>
    </row>
    <row r="100" spans="1:14" ht="12.75">
      <c r="A100" s="3"/>
      <c r="B100" s="3"/>
      <c r="C100" s="21"/>
      <c r="D100" s="3"/>
      <c r="E100" s="2"/>
      <c r="F100" s="2"/>
      <c r="G100" s="2"/>
      <c r="H100" s="2"/>
      <c r="I100" s="2"/>
      <c r="J100" s="2"/>
      <c r="K100" s="26"/>
      <c r="L100" s="2"/>
      <c r="M100" s="8"/>
      <c r="N100" s="3"/>
    </row>
    <row r="101" spans="1:14" ht="12.75">
      <c r="A101" s="3"/>
      <c r="B101" s="3"/>
      <c r="C101" s="6"/>
      <c r="D101" s="3"/>
      <c r="E101" s="2"/>
      <c r="F101" s="2"/>
      <c r="G101" s="2"/>
      <c r="H101" s="2"/>
      <c r="I101" s="2"/>
      <c r="J101" s="2"/>
      <c r="K101" s="26"/>
      <c r="L101" s="2"/>
      <c r="M101" s="8"/>
      <c r="N101" s="3"/>
    </row>
    <row r="102" spans="1:14" ht="12.75">
      <c r="A102" s="3"/>
      <c r="B102" s="3"/>
      <c r="C102" s="6"/>
      <c r="D102" s="3"/>
      <c r="E102" s="2"/>
      <c r="F102" s="2"/>
      <c r="G102" s="2"/>
      <c r="H102" s="2"/>
      <c r="I102" s="2"/>
      <c r="J102" s="2"/>
      <c r="K102" s="26"/>
      <c r="L102" s="2"/>
      <c r="M102" s="8"/>
      <c r="N102" s="3"/>
    </row>
    <row r="103" spans="1:14" ht="12.75">
      <c r="A103" s="3"/>
      <c r="B103" s="3"/>
      <c r="C103" s="6"/>
      <c r="D103" s="3"/>
      <c r="E103" s="2"/>
      <c r="F103" s="2"/>
      <c r="G103" s="2"/>
      <c r="H103" s="2"/>
      <c r="I103" s="2"/>
      <c r="J103" s="2"/>
      <c r="K103" s="26"/>
      <c r="L103" s="2"/>
      <c r="M103" s="8"/>
      <c r="N103" s="3"/>
    </row>
    <row r="104" spans="1:14" ht="12.75">
      <c r="A104" s="3"/>
      <c r="B104" s="3"/>
      <c r="C104" s="6"/>
      <c r="D104" s="3"/>
      <c r="E104" s="2"/>
      <c r="F104" s="2"/>
      <c r="G104" s="2"/>
      <c r="H104" s="2"/>
      <c r="I104" s="2"/>
      <c r="J104" s="2"/>
      <c r="K104" s="26"/>
      <c r="L104" s="2"/>
      <c r="M104" s="8"/>
      <c r="N104" s="3"/>
    </row>
    <row r="105" spans="1:14" ht="12.75">
      <c r="A105" s="3"/>
      <c r="B105" s="3"/>
      <c r="C105" s="6"/>
      <c r="D105" s="3"/>
      <c r="E105" s="2"/>
      <c r="F105" s="2"/>
      <c r="G105" s="2"/>
      <c r="H105" s="2"/>
      <c r="I105" s="2"/>
      <c r="J105" s="2"/>
      <c r="K105" s="26"/>
      <c r="L105" s="2"/>
      <c r="M105" s="8"/>
      <c r="N105" s="3"/>
    </row>
    <row r="106" spans="1:14" ht="12.75">
      <c r="A106" s="3"/>
      <c r="B106" s="3"/>
      <c r="C106" s="6"/>
      <c r="D106" s="3"/>
      <c r="E106" s="2"/>
      <c r="F106" s="2"/>
      <c r="G106" s="2"/>
      <c r="H106" s="2"/>
      <c r="I106" s="2"/>
      <c r="J106" s="2"/>
      <c r="K106" s="26"/>
      <c r="L106" s="2"/>
      <c r="M106" s="8"/>
      <c r="N106" s="3"/>
    </row>
    <row r="107" spans="1:14" ht="12.75">
      <c r="A107" s="3"/>
      <c r="B107" s="3"/>
      <c r="C107" s="6"/>
      <c r="D107" s="3"/>
      <c r="E107" s="2"/>
      <c r="F107" s="2"/>
      <c r="G107" s="2"/>
      <c r="H107" s="2"/>
      <c r="I107" s="2"/>
      <c r="J107" s="2"/>
      <c r="K107" s="26"/>
      <c r="L107" s="2"/>
      <c r="M107" s="8"/>
      <c r="N107" s="3"/>
    </row>
    <row r="108" spans="1:14" ht="12.75">
      <c r="A108" s="3"/>
      <c r="B108" s="3"/>
      <c r="C108" s="6"/>
      <c r="D108" s="3"/>
      <c r="E108" s="2"/>
      <c r="F108" s="2"/>
      <c r="G108" s="2"/>
      <c r="H108" s="2"/>
      <c r="I108" s="2"/>
      <c r="J108" s="2"/>
      <c r="K108" s="26"/>
      <c r="L108" s="2"/>
      <c r="M108" s="8"/>
      <c r="N108" s="3"/>
    </row>
    <row r="109" spans="1:14" ht="12.75">
      <c r="A109" s="3"/>
      <c r="B109" s="3"/>
      <c r="C109" s="6"/>
      <c r="D109" s="3"/>
      <c r="E109" s="2"/>
      <c r="F109" s="2"/>
      <c r="G109" s="2"/>
      <c r="H109" s="2"/>
      <c r="I109" s="2"/>
      <c r="J109" s="2"/>
      <c r="K109" s="26"/>
      <c r="L109" s="2"/>
      <c r="M109" s="8"/>
      <c r="N109" s="3"/>
    </row>
    <row r="110" spans="1:14" ht="12.75">
      <c r="A110" s="3"/>
      <c r="B110" s="3"/>
      <c r="C110" s="6"/>
      <c r="D110" s="3"/>
      <c r="E110" s="2"/>
      <c r="F110" s="2"/>
      <c r="G110" s="2"/>
      <c r="H110" s="2"/>
      <c r="I110" s="2"/>
      <c r="J110" s="2"/>
      <c r="K110" s="26"/>
      <c r="L110" s="2"/>
      <c r="M110" s="8"/>
      <c r="N110" s="3"/>
    </row>
    <row r="111" spans="1:14" ht="12.75">
      <c r="A111" s="3"/>
      <c r="B111" s="3"/>
      <c r="C111" s="6"/>
      <c r="D111" s="3"/>
      <c r="E111" s="2"/>
      <c r="F111" s="2"/>
      <c r="G111" s="2"/>
      <c r="H111" s="2"/>
      <c r="I111" s="2"/>
      <c r="J111" s="2"/>
      <c r="K111" s="26"/>
      <c r="L111" s="2"/>
      <c r="M111" s="8"/>
      <c r="N111" s="3"/>
    </row>
    <row r="112" spans="1:14" ht="12.75">
      <c r="A112" s="3"/>
      <c r="B112" s="3"/>
      <c r="C112" s="6"/>
      <c r="D112" s="3"/>
      <c r="E112" s="2"/>
      <c r="F112" s="2"/>
      <c r="G112" s="2"/>
      <c r="H112" s="2"/>
      <c r="I112" s="2"/>
      <c r="J112" s="2"/>
      <c r="K112" s="26"/>
      <c r="L112" s="2"/>
      <c r="M112" s="8"/>
      <c r="N112" s="3"/>
    </row>
    <row r="113" spans="1:14" ht="12.75">
      <c r="A113" s="3"/>
      <c r="B113" s="3"/>
      <c r="C113" s="6"/>
      <c r="D113" s="3"/>
      <c r="E113" s="2"/>
      <c r="F113" s="2"/>
      <c r="G113" s="2"/>
      <c r="H113" s="2"/>
      <c r="I113" s="2"/>
      <c r="J113" s="2"/>
      <c r="K113" s="26"/>
      <c r="L113" s="2"/>
      <c r="M113" s="8"/>
      <c r="N113" s="3"/>
    </row>
    <row r="114" spans="1:14" ht="12.75">
      <c r="A114" s="3"/>
      <c r="B114" s="3"/>
      <c r="C114" s="6"/>
      <c r="D114" s="3"/>
      <c r="E114" s="2"/>
      <c r="F114" s="2"/>
      <c r="G114" s="2"/>
      <c r="H114" s="2"/>
      <c r="I114" s="2"/>
      <c r="J114" s="2"/>
      <c r="K114" s="26"/>
      <c r="L114" s="2"/>
      <c r="M114" s="8"/>
      <c r="N114" s="3"/>
    </row>
    <row r="115" spans="1:14" ht="12.75">
      <c r="A115" s="3"/>
      <c r="B115" s="3"/>
      <c r="C115" s="6"/>
      <c r="D115" s="3"/>
      <c r="E115" s="2"/>
      <c r="F115" s="2"/>
      <c r="G115" s="2"/>
      <c r="H115" s="2"/>
      <c r="I115" s="2"/>
      <c r="J115" s="2"/>
      <c r="K115" s="26"/>
      <c r="L115" s="2"/>
      <c r="M115" s="8"/>
      <c r="N115" s="3"/>
    </row>
    <row r="116" spans="1:14" ht="12.75">
      <c r="A116" s="3"/>
      <c r="B116" s="3"/>
      <c r="C116" s="6"/>
      <c r="D116" s="3"/>
      <c r="E116" s="2"/>
      <c r="F116" s="2"/>
      <c r="G116" s="2"/>
      <c r="H116" s="2"/>
      <c r="I116" s="2"/>
      <c r="J116" s="2"/>
      <c r="K116" s="26"/>
      <c r="L116" s="2"/>
      <c r="M116" s="8"/>
      <c r="N116" s="3"/>
    </row>
    <row r="117" spans="1:14" ht="12.75">
      <c r="A117" s="3"/>
      <c r="B117" s="3"/>
      <c r="C117" s="6"/>
      <c r="D117" s="3"/>
      <c r="E117" s="2"/>
      <c r="F117" s="2"/>
      <c r="G117" s="2"/>
      <c r="H117" s="2"/>
      <c r="I117" s="2"/>
      <c r="J117" s="2"/>
      <c r="K117" s="26"/>
      <c r="L117" s="2"/>
      <c r="M117" s="8"/>
      <c r="N117" s="3"/>
    </row>
    <row r="118" spans="1:14" ht="12.75">
      <c r="A118" s="3"/>
      <c r="B118" s="3"/>
      <c r="C118" s="6"/>
      <c r="D118" s="3"/>
      <c r="E118" s="2"/>
      <c r="F118" s="2"/>
      <c r="G118" s="2"/>
      <c r="H118" s="2"/>
      <c r="I118" s="2"/>
      <c r="J118" s="2"/>
      <c r="K118" s="26"/>
      <c r="L118" s="2"/>
      <c r="M118" s="8"/>
      <c r="N118" s="3"/>
    </row>
    <row r="119" spans="1:14" ht="12.75">
      <c r="A119" s="3"/>
      <c r="B119" s="3"/>
      <c r="C119" s="6"/>
      <c r="D119" s="3"/>
      <c r="E119" s="2"/>
      <c r="F119" s="2"/>
      <c r="G119" s="2"/>
      <c r="H119" s="2"/>
      <c r="I119" s="2"/>
      <c r="J119" s="2"/>
      <c r="K119" s="26"/>
      <c r="L119" s="2"/>
      <c r="M119" s="8"/>
      <c r="N119" s="3"/>
    </row>
    <row r="120" spans="1:14" ht="12.75">
      <c r="A120" s="3"/>
      <c r="B120" s="3"/>
      <c r="C120" s="6"/>
      <c r="D120" s="3"/>
      <c r="E120" s="2"/>
      <c r="F120" s="2"/>
      <c r="G120" s="2"/>
      <c r="H120" s="2"/>
      <c r="I120" s="2"/>
      <c r="J120" s="2"/>
      <c r="K120" s="26"/>
      <c r="L120" s="2"/>
      <c r="M120" s="8"/>
      <c r="N120" s="3"/>
    </row>
    <row r="121" spans="1:14" ht="12.75">
      <c r="A121" s="3"/>
      <c r="B121" s="3"/>
      <c r="C121" s="6"/>
      <c r="D121" s="3"/>
      <c r="E121" s="2"/>
      <c r="F121" s="2"/>
      <c r="G121" s="2"/>
      <c r="H121" s="2"/>
      <c r="I121" s="2"/>
      <c r="J121" s="2"/>
      <c r="K121" s="26"/>
      <c r="L121" s="2"/>
      <c r="M121" s="8"/>
      <c r="N121" s="3"/>
    </row>
    <row r="122" spans="1:14" ht="12.75">
      <c r="A122" s="3"/>
      <c r="B122" s="3"/>
      <c r="C122" s="6"/>
      <c r="D122" s="3"/>
      <c r="E122" s="2"/>
      <c r="F122" s="2"/>
      <c r="G122" s="2"/>
      <c r="H122" s="2"/>
      <c r="I122" s="2"/>
      <c r="J122" s="2"/>
      <c r="K122" s="26"/>
      <c r="L122" s="2"/>
      <c r="M122" s="8"/>
      <c r="N122" s="3"/>
    </row>
    <row r="123" spans="1:14" ht="12.75">
      <c r="A123" s="3"/>
      <c r="B123" s="3"/>
      <c r="C123" s="6"/>
      <c r="D123" s="3"/>
      <c r="E123" s="2"/>
      <c r="F123" s="2"/>
      <c r="G123" s="2"/>
      <c r="H123" s="2"/>
      <c r="I123" s="2"/>
      <c r="J123" s="2"/>
      <c r="K123" s="26"/>
      <c r="L123" s="2"/>
      <c r="M123" s="8"/>
      <c r="N123" s="3"/>
    </row>
    <row r="124" spans="1:14" ht="12.75">
      <c r="A124" s="3"/>
      <c r="B124" s="3"/>
      <c r="C124" s="6"/>
      <c r="D124" s="3"/>
      <c r="E124" s="2"/>
      <c r="F124" s="2"/>
      <c r="G124" s="2"/>
      <c r="H124" s="2"/>
      <c r="I124" s="2"/>
      <c r="J124" s="2"/>
      <c r="K124" s="26"/>
      <c r="L124" s="2"/>
      <c r="M124" s="8"/>
      <c r="N124" s="3"/>
    </row>
    <row r="125" spans="1:14" ht="12.75">
      <c r="A125" s="3"/>
      <c r="B125" s="3"/>
      <c r="C125" s="6"/>
      <c r="D125" s="3"/>
      <c r="E125" s="2"/>
      <c r="F125" s="2"/>
      <c r="G125" s="2"/>
      <c r="H125" s="2"/>
      <c r="I125" s="2"/>
      <c r="J125" s="2"/>
      <c r="K125" s="26"/>
      <c r="L125" s="2"/>
      <c r="M125" s="8"/>
      <c r="N125" s="3"/>
    </row>
    <row r="126" spans="1:14" ht="12.75">
      <c r="A126" s="3"/>
      <c r="B126" s="3"/>
      <c r="C126" s="6"/>
      <c r="D126" s="3"/>
      <c r="E126" s="2"/>
      <c r="F126" s="2"/>
      <c r="G126" s="2"/>
      <c r="H126" s="2"/>
      <c r="I126" s="2"/>
      <c r="J126" s="2"/>
      <c r="K126" s="26"/>
      <c r="L126" s="2"/>
      <c r="M126" s="8"/>
      <c r="N126" s="3"/>
    </row>
    <row r="127" spans="1:14" ht="12.75">
      <c r="A127" s="3"/>
      <c r="B127" s="3"/>
      <c r="C127" s="6"/>
      <c r="D127" s="3"/>
      <c r="E127" s="2"/>
      <c r="F127" s="2"/>
      <c r="G127" s="2"/>
      <c r="H127" s="2"/>
      <c r="I127" s="2"/>
      <c r="J127" s="2"/>
      <c r="K127" s="26"/>
      <c r="L127" s="2"/>
      <c r="M127" s="8"/>
      <c r="N127" s="3"/>
    </row>
    <row r="128" spans="1:14" ht="12.75">
      <c r="A128" s="3"/>
      <c r="B128" s="3"/>
      <c r="C128" s="6"/>
      <c r="D128" s="3"/>
      <c r="E128" s="2"/>
      <c r="F128" s="2"/>
      <c r="G128" s="2"/>
      <c r="H128" s="2"/>
      <c r="I128" s="2"/>
      <c r="J128" s="2"/>
      <c r="K128" s="26"/>
      <c r="L128" s="2"/>
      <c r="M128" s="8"/>
      <c r="N128" s="3"/>
    </row>
    <row r="129" spans="1:14" ht="12.75">
      <c r="A129" s="3"/>
      <c r="B129" s="3"/>
      <c r="C129" s="6"/>
      <c r="D129" s="3"/>
      <c r="E129" s="2"/>
      <c r="F129" s="2"/>
      <c r="G129" s="2"/>
      <c r="H129" s="2"/>
      <c r="I129" s="2"/>
      <c r="J129" s="2"/>
      <c r="K129" s="26"/>
      <c r="L129" s="2"/>
      <c r="M129" s="8"/>
      <c r="N129" s="3"/>
    </row>
    <row r="130" spans="1:14" ht="12.75">
      <c r="A130" s="3"/>
      <c r="B130" s="3"/>
      <c r="C130" s="6"/>
      <c r="D130" s="3"/>
      <c r="E130" s="2"/>
      <c r="F130" s="2"/>
      <c r="G130" s="2"/>
      <c r="H130" s="2"/>
      <c r="I130" s="2"/>
      <c r="J130" s="2"/>
      <c r="K130" s="26"/>
      <c r="L130" s="2"/>
      <c r="M130" s="8"/>
      <c r="N130" s="3"/>
    </row>
    <row r="131" spans="1:14" ht="12.75">
      <c r="A131" s="3"/>
      <c r="B131" s="3"/>
      <c r="C131" s="6"/>
      <c r="D131" s="3"/>
      <c r="E131" s="2"/>
      <c r="F131" s="2"/>
      <c r="G131" s="2"/>
      <c r="H131" s="2"/>
      <c r="I131" s="2"/>
      <c r="J131" s="2"/>
      <c r="K131" s="26"/>
      <c r="L131" s="2"/>
      <c r="M131" s="8"/>
      <c r="N131" s="3"/>
    </row>
    <row r="132" spans="1:14" ht="12.75">
      <c r="A132" s="3"/>
      <c r="B132" s="3"/>
      <c r="C132" s="6"/>
      <c r="D132" s="3"/>
      <c r="E132" s="2"/>
      <c r="F132" s="2"/>
      <c r="G132" s="2"/>
      <c r="H132" s="2"/>
      <c r="I132" s="2"/>
      <c r="J132" s="2"/>
      <c r="K132" s="26"/>
      <c r="L132" s="2"/>
      <c r="M132" s="8"/>
      <c r="N132" s="3"/>
    </row>
    <row r="133" spans="1:14" ht="12.75">
      <c r="A133" s="3"/>
      <c r="B133" s="3"/>
      <c r="C133" s="6"/>
      <c r="D133" s="3"/>
      <c r="E133" s="2"/>
      <c r="F133" s="2"/>
      <c r="G133" s="2"/>
      <c r="H133" s="2"/>
      <c r="I133" s="2"/>
      <c r="J133" s="2"/>
      <c r="K133" s="26"/>
      <c r="L133" s="2"/>
      <c r="M133" s="8"/>
      <c r="N133" s="3"/>
    </row>
    <row r="134" spans="1:14" ht="12.75">
      <c r="A134" s="3"/>
      <c r="B134" s="3"/>
      <c r="C134" s="6"/>
      <c r="D134" s="3"/>
      <c r="E134" s="2"/>
      <c r="F134" s="2"/>
      <c r="G134" s="2"/>
      <c r="H134" s="2"/>
      <c r="I134" s="2"/>
      <c r="J134" s="2"/>
      <c r="K134" s="26"/>
      <c r="L134" s="2"/>
      <c r="M134" s="8"/>
      <c r="N134" s="3"/>
    </row>
    <row r="135" spans="1:14" ht="12.75">
      <c r="A135" s="3"/>
      <c r="B135" s="3"/>
      <c r="C135" s="6"/>
      <c r="D135" s="3"/>
      <c r="E135" s="2"/>
      <c r="F135" s="2"/>
      <c r="G135" s="2"/>
      <c r="H135" s="2"/>
      <c r="I135" s="2"/>
      <c r="J135" s="2"/>
      <c r="K135" s="26"/>
      <c r="L135" s="2"/>
      <c r="M135" s="8"/>
      <c r="N135" s="3"/>
    </row>
    <row r="136" spans="1:14" ht="12.75">
      <c r="A136" s="3"/>
      <c r="B136" s="3"/>
      <c r="C136" s="6"/>
      <c r="D136" s="3"/>
      <c r="E136" s="2"/>
      <c r="F136" s="2"/>
      <c r="G136" s="2"/>
      <c r="H136" s="2"/>
      <c r="I136" s="2"/>
      <c r="J136" s="2"/>
      <c r="K136" s="26"/>
      <c r="L136" s="2"/>
      <c r="M136" s="8"/>
      <c r="N136" s="3"/>
    </row>
    <row r="137" spans="1:14" ht="12.75">
      <c r="A137" s="3"/>
      <c r="B137" s="3"/>
      <c r="C137" s="6"/>
      <c r="D137" s="3"/>
      <c r="E137" s="2"/>
      <c r="F137" s="2"/>
      <c r="G137" s="2"/>
      <c r="H137" s="2"/>
      <c r="I137" s="2"/>
      <c r="J137" s="2"/>
      <c r="K137" s="26"/>
      <c r="L137" s="2"/>
      <c r="M137" s="8"/>
      <c r="N137" s="3"/>
    </row>
    <row r="138" spans="1:14" ht="12.75">
      <c r="A138" s="3"/>
      <c r="B138" s="3"/>
      <c r="C138" s="6"/>
      <c r="D138" s="3"/>
      <c r="E138" s="2"/>
      <c r="F138" s="2"/>
      <c r="G138" s="2"/>
      <c r="H138" s="2"/>
      <c r="I138" s="2"/>
      <c r="J138" s="2"/>
      <c r="K138" s="26"/>
      <c r="L138" s="2"/>
      <c r="M138" s="8"/>
      <c r="N138" s="3"/>
    </row>
    <row r="139" spans="1:14" ht="12.75">
      <c r="A139" s="3"/>
      <c r="B139" s="3"/>
      <c r="C139" s="6"/>
      <c r="D139" s="3"/>
      <c r="E139" s="2"/>
      <c r="F139" s="2"/>
      <c r="G139" s="2"/>
      <c r="H139" s="2"/>
      <c r="I139" s="2"/>
      <c r="J139" s="2"/>
      <c r="K139" s="26"/>
      <c r="L139" s="2"/>
      <c r="M139" s="8"/>
      <c r="N139" s="3"/>
    </row>
    <row r="140" spans="1:14" ht="12.75">
      <c r="A140" s="3"/>
      <c r="B140" s="3"/>
      <c r="C140" s="6"/>
      <c r="D140" s="3"/>
      <c r="E140" s="2"/>
      <c r="F140" s="2"/>
      <c r="G140" s="2"/>
      <c r="H140" s="2"/>
      <c r="I140" s="2"/>
      <c r="J140" s="2"/>
      <c r="K140" s="26"/>
      <c r="L140" s="2"/>
      <c r="M140" s="8"/>
      <c r="N140" s="3"/>
    </row>
    <row r="141" spans="1:14" ht="12.75">
      <c r="A141" s="3"/>
      <c r="B141" s="3"/>
      <c r="C141" s="6"/>
      <c r="D141" s="3"/>
      <c r="E141" s="2"/>
      <c r="F141" s="2"/>
      <c r="G141" s="2"/>
      <c r="H141" s="2"/>
      <c r="I141" s="2"/>
      <c r="J141" s="2"/>
      <c r="K141" s="26"/>
      <c r="L141" s="2"/>
      <c r="M141" s="8"/>
      <c r="N141" s="3"/>
    </row>
    <row r="142" spans="1:14" ht="12.75">
      <c r="A142" s="3"/>
      <c r="B142" s="3"/>
      <c r="C142" s="6"/>
      <c r="D142" s="3"/>
      <c r="E142" s="2"/>
      <c r="F142" s="2"/>
      <c r="G142" s="2"/>
      <c r="H142" s="2"/>
      <c r="I142" s="2"/>
      <c r="J142" s="2"/>
      <c r="K142" s="26"/>
      <c r="L142" s="2"/>
      <c r="M142" s="8"/>
      <c r="N142" s="3"/>
    </row>
    <row r="143" spans="1:14" ht="12.75">
      <c r="A143" s="3"/>
      <c r="B143" s="3"/>
      <c r="C143" s="6"/>
      <c r="D143" s="3"/>
      <c r="E143" s="2"/>
      <c r="F143" s="2"/>
      <c r="G143" s="2"/>
      <c r="H143" s="2"/>
      <c r="I143" s="2"/>
      <c r="J143" s="2"/>
      <c r="K143" s="26"/>
      <c r="L143" s="2"/>
      <c r="M143" s="8"/>
      <c r="N143" s="3"/>
    </row>
    <row r="144" spans="1:14" ht="12.75">
      <c r="A144" s="3"/>
      <c r="B144" s="3"/>
      <c r="C144" s="6"/>
      <c r="D144" s="3"/>
      <c r="E144" s="2"/>
      <c r="F144" s="2"/>
      <c r="G144" s="2"/>
      <c r="H144" s="2"/>
      <c r="I144" s="2"/>
      <c r="J144" s="2"/>
      <c r="K144" s="26"/>
      <c r="L144" s="2"/>
      <c r="M144" s="8"/>
      <c r="N144" s="3"/>
    </row>
    <row r="145" spans="1:14" ht="12.75">
      <c r="A145" s="3"/>
      <c r="B145" s="3"/>
      <c r="C145" s="6"/>
      <c r="D145" s="3"/>
      <c r="E145" s="2"/>
      <c r="F145" s="2"/>
      <c r="G145" s="2"/>
      <c r="H145" s="2"/>
      <c r="I145" s="2"/>
      <c r="J145" s="2"/>
      <c r="K145" s="26"/>
      <c r="L145" s="2"/>
      <c r="M145" s="8"/>
      <c r="N145" s="3"/>
    </row>
    <row r="146" spans="1:14" ht="12.75">
      <c r="A146" s="3"/>
      <c r="B146" s="3"/>
      <c r="C146" s="6"/>
      <c r="D146" s="3"/>
      <c r="E146" s="2"/>
      <c r="F146" s="2"/>
      <c r="G146" s="2"/>
      <c r="H146" s="2"/>
      <c r="I146" s="2"/>
      <c r="J146" s="2"/>
      <c r="K146" s="26"/>
      <c r="L146" s="2"/>
      <c r="M146" s="8"/>
      <c r="N146" s="3"/>
    </row>
    <row r="147" spans="1:14" ht="12.75">
      <c r="A147" s="3"/>
      <c r="B147" s="3"/>
      <c r="C147" s="6"/>
      <c r="D147" s="3"/>
      <c r="E147" s="2"/>
      <c r="F147" s="2"/>
      <c r="G147" s="2"/>
      <c r="H147" s="2"/>
      <c r="I147" s="2"/>
      <c r="J147" s="2"/>
      <c r="K147" s="26"/>
      <c r="L147" s="2"/>
      <c r="M147" s="8"/>
      <c r="N147" s="3"/>
    </row>
    <row r="148" spans="1:14" ht="12.75">
      <c r="A148" s="3"/>
      <c r="B148" s="3"/>
      <c r="C148" s="6"/>
      <c r="D148" s="3"/>
      <c r="E148" s="2"/>
      <c r="F148" s="2"/>
      <c r="G148" s="2"/>
      <c r="H148" s="2"/>
      <c r="I148" s="2"/>
      <c r="J148" s="2"/>
      <c r="K148" s="26"/>
      <c r="L148" s="2"/>
      <c r="M148" s="8"/>
      <c r="N148" s="3"/>
    </row>
    <row r="149" spans="1:14" ht="12.75">
      <c r="A149" s="3"/>
      <c r="B149" s="3"/>
      <c r="C149" s="6"/>
      <c r="D149" s="3"/>
      <c r="E149" s="2"/>
      <c r="F149" s="2"/>
      <c r="G149" s="2"/>
      <c r="H149" s="2"/>
      <c r="I149" s="2"/>
      <c r="J149" s="2"/>
      <c r="K149" s="26"/>
      <c r="L149" s="2"/>
      <c r="M149" s="8"/>
      <c r="N149" s="3"/>
    </row>
    <row r="150" spans="1:14" ht="12.75">
      <c r="A150" s="3"/>
      <c r="B150" s="3"/>
      <c r="C150" s="6"/>
      <c r="D150" s="3"/>
      <c r="E150" s="2"/>
      <c r="F150" s="2"/>
      <c r="G150" s="2"/>
      <c r="H150" s="2"/>
      <c r="I150" s="2"/>
      <c r="J150" s="2"/>
      <c r="K150" s="26"/>
      <c r="L150" s="2"/>
      <c r="M150" s="8"/>
      <c r="N150" s="3"/>
    </row>
    <row r="151" spans="1:14" ht="12.75">
      <c r="A151" s="3"/>
      <c r="B151" s="3"/>
      <c r="C151" s="6"/>
      <c r="D151" s="3"/>
      <c r="E151" s="2"/>
      <c r="F151" s="2"/>
      <c r="G151" s="2"/>
      <c r="H151" s="2"/>
      <c r="I151" s="2"/>
      <c r="J151" s="2"/>
      <c r="K151" s="26"/>
      <c r="L151" s="2"/>
      <c r="M151" s="8"/>
      <c r="N151" s="3"/>
    </row>
    <row r="152" spans="1:14" ht="12.75">
      <c r="A152" s="3"/>
      <c r="B152" s="3"/>
      <c r="C152" s="6"/>
      <c r="D152" s="3"/>
      <c r="E152" s="2"/>
      <c r="F152" s="2"/>
      <c r="G152" s="2"/>
      <c r="H152" s="2"/>
      <c r="I152" s="2"/>
      <c r="J152" s="2"/>
      <c r="K152" s="26"/>
      <c r="L152" s="2"/>
      <c r="M152" s="8"/>
      <c r="N152" s="3"/>
    </row>
    <row r="153" spans="1:14" ht="12.75">
      <c r="A153" s="3"/>
      <c r="B153" s="3"/>
      <c r="C153" s="6"/>
      <c r="D153" s="3"/>
      <c r="E153" s="2"/>
      <c r="F153" s="2"/>
      <c r="G153" s="2"/>
      <c r="H153" s="2"/>
      <c r="I153" s="2"/>
      <c r="J153" s="2"/>
      <c r="K153" s="26"/>
      <c r="L153" s="2"/>
      <c r="M153" s="8"/>
      <c r="N153" s="3"/>
    </row>
    <row r="154" spans="1:14" ht="12.75">
      <c r="A154" s="3"/>
      <c r="B154" s="3"/>
      <c r="C154" s="6"/>
      <c r="D154" s="3"/>
      <c r="E154" s="2"/>
      <c r="F154" s="2"/>
      <c r="G154" s="2"/>
      <c r="H154" s="2"/>
      <c r="I154" s="2"/>
      <c r="J154" s="2"/>
      <c r="K154" s="26"/>
      <c r="L154" s="2"/>
      <c r="M154" s="8"/>
      <c r="N154" s="3"/>
    </row>
    <row r="155" spans="1:14" ht="12.75">
      <c r="A155" s="3"/>
      <c r="B155" s="3"/>
      <c r="C155" s="6"/>
      <c r="D155" s="3"/>
      <c r="E155" s="2"/>
      <c r="F155" s="2"/>
      <c r="G155" s="2"/>
      <c r="H155" s="2"/>
      <c r="I155" s="2"/>
      <c r="J155" s="2"/>
      <c r="K155" s="26"/>
      <c r="L155" s="2"/>
      <c r="M155" s="8"/>
      <c r="N155" s="3"/>
    </row>
    <row r="156" spans="1:14" ht="12.75">
      <c r="A156" s="3"/>
      <c r="B156" s="3"/>
      <c r="C156" s="6"/>
      <c r="D156" s="3"/>
      <c r="E156" s="2"/>
      <c r="F156" s="2"/>
      <c r="G156" s="2"/>
      <c r="H156" s="2"/>
      <c r="I156" s="2"/>
      <c r="J156" s="2"/>
      <c r="K156" s="26"/>
      <c r="L156" s="2"/>
      <c r="M156" s="8"/>
      <c r="N156" s="3"/>
    </row>
    <row r="157" spans="1:14" ht="12.75">
      <c r="A157" s="3"/>
      <c r="B157" s="3"/>
      <c r="C157" s="6"/>
      <c r="D157" s="3"/>
      <c r="E157" s="2"/>
      <c r="F157" s="2"/>
      <c r="G157" s="2"/>
      <c r="H157" s="2"/>
      <c r="I157" s="2"/>
      <c r="J157" s="2"/>
      <c r="K157" s="26"/>
      <c r="L157" s="2"/>
      <c r="M157" s="8"/>
      <c r="N157" s="3"/>
    </row>
    <row r="158" spans="1:14" ht="12.75">
      <c r="A158" s="3"/>
      <c r="B158" s="3"/>
      <c r="C158" s="6"/>
      <c r="D158" s="3"/>
      <c r="E158" s="2"/>
      <c r="F158" s="2"/>
      <c r="G158" s="2"/>
      <c r="H158" s="2"/>
      <c r="I158" s="2"/>
      <c r="J158" s="2"/>
      <c r="K158" s="26"/>
      <c r="L158" s="2"/>
      <c r="M158" s="8"/>
      <c r="N158" s="3"/>
    </row>
    <row r="159" spans="1:14" ht="12.75">
      <c r="A159" s="3"/>
      <c r="B159" s="3"/>
      <c r="C159" s="6"/>
      <c r="D159" s="3"/>
      <c r="E159" s="2"/>
      <c r="F159" s="2"/>
      <c r="G159" s="2"/>
      <c r="H159" s="2"/>
      <c r="I159" s="2"/>
      <c r="J159" s="2"/>
      <c r="K159" s="26"/>
      <c r="L159" s="2"/>
      <c r="M159" s="8"/>
      <c r="N159" s="3"/>
    </row>
    <row r="160" spans="1:14" ht="12.75">
      <c r="A160" s="3"/>
      <c r="B160" s="3"/>
      <c r="C160" s="6"/>
      <c r="D160" s="3"/>
      <c r="E160" s="2"/>
      <c r="F160" s="2"/>
      <c r="G160" s="2"/>
      <c r="H160" s="2"/>
      <c r="I160" s="2"/>
      <c r="J160" s="2"/>
      <c r="K160" s="26"/>
      <c r="L160" s="2"/>
      <c r="M160" s="8"/>
      <c r="N160" s="3"/>
    </row>
    <row r="161" spans="1:14" ht="12.75">
      <c r="A161" s="3"/>
      <c r="B161" s="3"/>
      <c r="C161" s="6"/>
      <c r="D161" s="3"/>
      <c r="E161" s="2"/>
      <c r="F161" s="2"/>
      <c r="G161" s="2"/>
      <c r="H161" s="2"/>
      <c r="I161" s="2"/>
      <c r="J161" s="2"/>
      <c r="K161" s="26"/>
      <c r="L161" s="2"/>
      <c r="M161" s="8"/>
      <c r="N161" s="3"/>
    </row>
    <row r="162" spans="1:14" ht="12.75">
      <c r="A162" s="3"/>
      <c r="B162" s="3"/>
      <c r="C162" s="6"/>
      <c r="D162" s="3"/>
      <c r="E162" s="2"/>
      <c r="F162" s="2"/>
      <c r="G162" s="2"/>
      <c r="H162" s="2"/>
      <c r="I162" s="2"/>
      <c r="J162" s="2"/>
      <c r="K162" s="26"/>
      <c r="L162" s="2"/>
      <c r="M162" s="8"/>
      <c r="N162" s="3"/>
    </row>
    <row r="163" spans="1:14" ht="12.75">
      <c r="A163" s="3"/>
      <c r="B163" s="3"/>
      <c r="C163" s="6"/>
      <c r="D163" s="3"/>
      <c r="E163" s="2"/>
      <c r="F163" s="2"/>
      <c r="G163" s="2"/>
      <c r="H163" s="2"/>
      <c r="I163" s="2"/>
      <c r="J163" s="2"/>
      <c r="K163" s="26"/>
      <c r="L163" s="2"/>
      <c r="M163" s="8"/>
      <c r="N163" s="3"/>
    </row>
    <row r="164" spans="1:14" ht="12.75">
      <c r="A164" s="3"/>
      <c r="B164" s="3"/>
      <c r="C164" s="6"/>
      <c r="D164" s="3"/>
      <c r="E164" s="2"/>
      <c r="F164" s="2"/>
      <c r="G164" s="2"/>
      <c r="H164" s="2"/>
      <c r="I164" s="2"/>
      <c r="J164" s="2"/>
      <c r="K164" s="26"/>
      <c r="L164" s="2"/>
      <c r="M164" s="8"/>
      <c r="N164" s="3"/>
    </row>
    <row r="165" spans="1:14" ht="12.75">
      <c r="A165" s="3"/>
      <c r="B165" s="3"/>
      <c r="C165" s="6"/>
      <c r="D165" s="3"/>
      <c r="E165" s="2"/>
      <c r="F165" s="2"/>
      <c r="G165" s="2"/>
      <c r="H165" s="2"/>
      <c r="I165" s="2"/>
      <c r="J165" s="2"/>
      <c r="K165" s="26"/>
      <c r="L165" s="2"/>
      <c r="M165" s="8"/>
      <c r="N165" s="3"/>
    </row>
    <row r="166" spans="1:14" ht="12.75">
      <c r="A166" s="3"/>
      <c r="B166" s="3"/>
      <c r="C166" s="6"/>
      <c r="D166" s="3"/>
      <c r="E166" s="2"/>
      <c r="F166" s="2"/>
      <c r="G166" s="2"/>
      <c r="H166" s="2"/>
      <c r="I166" s="2"/>
      <c r="J166" s="2"/>
      <c r="K166" s="26"/>
      <c r="L166" s="2"/>
      <c r="M166" s="8"/>
      <c r="N166" s="3"/>
    </row>
    <row r="167" spans="1:14" ht="12.75">
      <c r="A167" s="3"/>
      <c r="B167" s="3"/>
      <c r="C167" s="6"/>
      <c r="D167" s="3"/>
      <c r="E167" s="2"/>
      <c r="F167" s="2"/>
      <c r="G167" s="2"/>
      <c r="H167" s="2"/>
      <c r="I167" s="2"/>
      <c r="J167" s="2"/>
      <c r="K167" s="26"/>
      <c r="L167" s="2"/>
      <c r="M167" s="8"/>
      <c r="N167" s="3"/>
    </row>
    <row r="168" spans="1:14" ht="12.75">
      <c r="A168" s="3"/>
      <c r="B168" s="3"/>
      <c r="C168" s="6"/>
      <c r="D168" s="3"/>
      <c r="E168" s="2"/>
      <c r="F168" s="2"/>
      <c r="G168" s="2"/>
      <c r="H168" s="2"/>
      <c r="I168" s="2"/>
      <c r="J168" s="2"/>
      <c r="K168" s="26"/>
      <c r="L168" s="2"/>
      <c r="M168" s="8"/>
      <c r="N168" s="3"/>
    </row>
  </sheetData>
  <sheetProtection/>
  <mergeCells count="14">
    <mergeCell ref="A7:A8"/>
    <mergeCell ref="B7:B8"/>
    <mergeCell ref="C7:C8"/>
    <mergeCell ref="D7:D8"/>
    <mergeCell ref="E7:E8"/>
    <mergeCell ref="F7:F8"/>
    <mergeCell ref="J7:J8"/>
    <mergeCell ref="L7:L8"/>
    <mergeCell ref="K7:K8"/>
    <mergeCell ref="G7:G8"/>
    <mergeCell ref="M7:M8"/>
    <mergeCell ref="C2:C3"/>
    <mergeCell ref="H7:H8"/>
    <mergeCell ref="I7:I8"/>
  </mergeCells>
  <printOptions/>
  <pageMargins left="0.3937007874015748" right="0.2755905511811024" top="0.7874015748031497" bottom="0.3937007874015748" header="0" footer="0"/>
  <pageSetup firstPageNumber="1" useFirstPageNumber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9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O130" sqref="O130"/>
    </sheetView>
  </sheetViews>
  <sheetFormatPr defaultColWidth="9.140625" defaultRowHeight="12.75"/>
  <cols>
    <col min="1" max="1" width="4.8515625" style="98" customWidth="1"/>
    <col min="2" max="2" width="14.00390625" style="98" customWidth="1"/>
    <col min="3" max="3" width="54.57421875" style="135" customWidth="1"/>
    <col min="4" max="4" width="8.8515625" style="98" customWidth="1"/>
    <col min="5" max="5" width="10.28125" style="99" customWidth="1"/>
    <col min="6" max="6" width="9.7109375" style="99" customWidth="1"/>
    <col min="7" max="7" width="10.00390625" style="99" customWidth="1"/>
    <col min="8" max="8" width="10.57421875" style="99" customWidth="1"/>
    <col min="9" max="10" width="13.421875" style="99" customWidth="1"/>
    <col min="11" max="11" width="11.7109375" style="100" customWidth="1"/>
    <col min="12" max="12" width="9.57421875" style="99" customWidth="1"/>
    <col min="13" max="13" width="13.8515625" style="101" customWidth="1"/>
    <col min="14" max="16384" width="9.140625" style="98" customWidth="1"/>
  </cols>
  <sheetData>
    <row r="2" ht="15" customHeight="1">
      <c r="C2" s="232" t="s">
        <v>16</v>
      </c>
    </row>
    <row r="3" ht="12.75">
      <c r="C3" s="232"/>
    </row>
    <row r="4" spans="1:3" ht="13.5">
      <c r="A4" s="102"/>
      <c r="B4" s="98" t="s">
        <v>10</v>
      </c>
      <c r="C4" s="103" t="s">
        <v>215</v>
      </c>
    </row>
    <row r="5" spans="1:3" ht="13.5">
      <c r="A5" s="102"/>
      <c r="B5" s="98" t="s">
        <v>267</v>
      </c>
      <c r="C5" s="103" t="s">
        <v>268</v>
      </c>
    </row>
    <row r="6" spans="1:3" ht="14.25" thickBot="1">
      <c r="A6" s="102"/>
      <c r="B6" s="98" t="s">
        <v>12</v>
      </c>
      <c r="C6" s="105" t="s">
        <v>269</v>
      </c>
    </row>
    <row r="7" spans="1:13" s="106" customFormat="1" ht="25.5" customHeight="1">
      <c r="A7" s="233" t="s">
        <v>3</v>
      </c>
      <c r="B7" s="235" t="s">
        <v>0</v>
      </c>
      <c r="C7" s="235" t="s">
        <v>1</v>
      </c>
      <c r="D7" s="235" t="s">
        <v>2</v>
      </c>
      <c r="E7" s="237" t="s">
        <v>4</v>
      </c>
      <c r="F7" s="237" t="s">
        <v>9</v>
      </c>
      <c r="G7" s="239" t="s">
        <v>6</v>
      </c>
      <c r="H7" s="237" t="s">
        <v>13</v>
      </c>
      <c r="I7" s="237" t="s">
        <v>5</v>
      </c>
      <c r="J7" s="237" t="s">
        <v>14</v>
      </c>
      <c r="K7" s="243" t="s">
        <v>8</v>
      </c>
      <c r="L7" s="239" t="s">
        <v>7</v>
      </c>
      <c r="M7" s="241" t="s">
        <v>15</v>
      </c>
    </row>
    <row r="8" spans="1:13" s="106" customFormat="1" ht="12.75">
      <c r="A8" s="234"/>
      <c r="B8" s="236"/>
      <c r="C8" s="236"/>
      <c r="D8" s="236"/>
      <c r="E8" s="238"/>
      <c r="F8" s="238"/>
      <c r="G8" s="240"/>
      <c r="H8" s="238"/>
      <c r="I8" s="238"/>
      <c r="J8" s="238"/>
      <c r="K8" s="244"/>
      <c r="L8" s="240"/>
      <c r="M8" s="242"/>
    </row>
    <row r="9" spans="1:13" s="112" customFormat="1" ht="13.5" thickBot="1">
      <c r="A9" s="107">
        <v>1</v>
      </c>
      <c r="B9" s="108">
        <v>2</v>
      </c>
      <c r="C9" s="109">
        <v>3</v>
      </c>
      <c r="D9" s="108">
        <v>4</v>
      </c>
      <c r="E9" s="108">
        <f>D9+1</f>
        <v>5</v>
      </c>
      <c r="F9" s="108">
        <f>E9+1</f>
        <v>6</v>
      </c>
      <c r="G9" s="108">
        <f>F9+1</f>
        <v>7</v>
      </c>
      <c r="H9" s="108">
        <f>F9+1</f>
        <v>7</v>
      </c>
      <c r="I9" s="108">
        <f>H9+1</f>
        <v>8</v>
      </c>
      <c r="J9" s="108">
        <f>I9+1</f>
        <v>9</v>
      </c>
      <c r="K9" s="110">
        <f>J9+1</f>
        <v>10</v>
      </c>
      <c r="L9" s="108">
        <f>K9+1</f>
        <v>11</v>
      </c>
      <c r="M9" s="111">
        <f>L9+1</f>
        <v>12</v>
      </c>
    </row>
    <row r="10" spans="1:14" s="142" customFormat="1" ht="12.75">
      <c r="A10" s="136"/>
      <c r="B10" s="114">
        <v>1</v>
      </c>
      <c r="C10" s="115" t="s">
        <v>140</v>
      </c>
      <c r="D10" s="116"/>
      <c r="E10" s="117"/>
      <c r="F10" s="137"/>
      <c r="G10" s="138"/>
      <c r="H10" s="139"/>
      <c r="I10" s="139"/>
      <c r="J10" s="139"/>
      <c r="K10" s="140"/>
      <c r="L10" s="140"/>
      <c r="M10" s="141"/>
      <c r="N10" s="30"/>
    </row>
    <row r="11" spans="1:16" s="112" customFormat="1" ht="12.75">
      <c r="A11" s="120">
        <v>1</v>
      </c>
      <c r="B11" s="121" t="s">
        <v>30</v>
      </c>
      <c r="C11" s="122" t="s">
        <v>270</v>
      </c>
      <c r="D11" s="123" t="s">
        <v>18</v>
      </c>
      <c r="E11" s="124">
        <v>92.84</v>
      </c>
      <c r="F11" s="124">
        <v>105.068</v>
      </c>
      <c r="G11" s="23">
        <f aca="true" t="shared" si="0" ref="G11:G74">F11-E11</f>
        <v>12.227999999999994</v>
      </c>
      <c r="H11" s="125">
        <v>22.2</v>
      </c>
      <c r="I11" s="125">
        <f>E11*H11</f>
        <v>2061.0480000000002</v>
      </c>
      <c r="J11" s="125">
        <f>F11*H11</f>
        <v>2332.5096</v>
      </c>
      <c r="K11" s="125">
        <f>J11-I11</f>
        <v>271.46159999999963</v>
      </c>
      <c r="L11" s="125">
        <f aca="true" t="shared" si="1" ref="L11:L74">K11/(I11/100)</f>
        <v>13.171046962516137</v>
      </c>
      <c r="M11" s="126"/>
      <c r="O11" s="127"/>
      <c r="P11" s="127"/>
    </row>
    <row r="12" spans="1:16" s="112" customFormat="1" ht="26.25">
      <c r="A12" s="120">
        <v>2</v>
      </c>
      <c r="B12" s="121" t="s">
        <v>39</v>
      </c>
      <c r="C12" s="122" t="s">
        <v>271</v>
      </c>
      <c r="D12" s="123" t="s">
        <v>32</v>
      </c>
      <c r="E12" s="124">
        <v>92.84</v>
      </c>
      <c r="F12" s="124">
        <v>105.068</v>
      </c>
      <c r="G12" s="23">
        <f t="shared" si="0"/>
        <v>12.227999999999994</v>
      </c>
      <c r="H12" s="125">
        <v>37</v>
      </c>
      <c r="I12" s="125">
        <f aca="true" t="shared" si="2" ref="I12:I75">E12*H12</f>
        <v>3435.08</v>
      </c>
      <c r="J12" s="125">
        <f aca="true" t="shared" si="3" ref="J12:J75">F12*H12</f>
        <v>3887.516</v>
      </c>
      <c r="K12" s="125">
        <f aca="true" t="shared" si="4" ref="K12:K75">J12-I12</f>
        <v>452.43600000000015</v>
      </c>
      <c r="L12" s="125">
        <f t="shared" si="1"/>
        <v>13.171046962516161</v>
      </c>
      <c r="M12" s="126"/>
      <c r="O12" s="127"/>
      <c r="P12" s="127"/>
    </row>
    <row r="13" spans="1:16" s="112" customFormat="1" ht="12.75">
      <c r="A13" s="120">
        <v>3</v>
      </c>
      <c r="B13" s="121" t="s">
        <v>41</v>
      </c>
      <c r="C13" s="122" t="s">
        <v>42</v>
      </c>
      <c r="D13" s="123" t="s">
        <v>32</v>
      </c>
      <c r="E13" s="124">
        <v>92.84</v>
      </c>
      <c r="F13" s="124">
        <v>105.068</v>
      </c>
      <c r="G13" s="23">
        <f t="shared" si="0"/>
        <v>12.227999999999994</v>
      </c>
      <c r="H13" s="125">
        <v>12</v>
      </c>
      <c r="I13" s="125">
        <f t="shared" si="2"/>
        <v>1114.08</v>
      </c>
      <c r="J13" s="125">
        <f t="shared" si="3"/>
        <v>1260.816</v>
      </c>
      <c r="K13" s="125">
        <f t="shared" si="4"/>
        <v>146.7360000000001</v>
      </c>
      <c r="L13" s="125">
        <f t="shared" si="1"/>
        <v>13.171046962516167</v>
      </c>
      <c r="M13" s="126"/>
      <c r="O13" s="127"/>
      <c r="P13" s="127"/>
    </row>
    <row r="14" spans="1:16" s="112" customFormat="1" ht="12.75">
      <c r="A14" s="120">
        <v>4</v>
      </c>
      <c r="B14" s="121" t="s">
        <v>29</v>
      </c>
      <c r="C14" s="122" t="s">
        <v>272</v>
      </c>
      <c r="D14" s="123" t="s">
        <v>43</v>
      </c>
      <c r="E14" s="124">
        <v>1.86</v>
      </c>
      <c r="F14" s="124">
        <v>2.105</v>
      </c>
      <c r="G14" s="23">
        <f t="shared" si="0"/>
        <v>0.24499999999999988</v>
      </c>
      <c r="H14" s="125">
        <v>8.5</v>
      </c>
      <c r="I14" s="125">
        <f t="shared" si="2"/>
        <v>15.81</v>
      </c>
      <c r="J14" s="125">
        <f t="shared" si="3"/>
        <v>17.8925</v>
      </c>
      <c r="K14" s="125">
        <f t="shared" si="4"/>
        <v>2.082499999999998</v>
      </c>
      <c r="L14" s="125">
        <f t="shared" si="1"/>
        <v>13.172043010752672</v>
      </c>
      <c r="M14" s="126"/>
      <c r="O14" s="127"/>
      <c r="P14" s="127"/>
    </row>
    <row r="15" spans="1:16" s="112" customFormat="1" ht="12.75">
      <c r="A15" s="120">
        <v>5</v>
      </c>
      <c r="B15" s="121" t="s">
        <v>273</v>
      </c>
      <c r="C15" s="122" t="s">
        <v>274</v>
      </c>
      <c r="D15" s="123" t="s">
        <v>18</v>
      </c>
      <c r="E15" s="124">
        <v>464.98</v>
      </c>
      <c r="F15" s="124">
        <v>526.221</v>
      </c>
      <c r="G15" s="23">
        <f t="shared" si="0"/>
        <v>61.240999999999985</v>
      </c>
      <c r="H15" s="125">
        <v>115</v>
      </c>
      <c r="I15" s="125">
        <f t="shared" si="2"/>
        <v>53472.700000000004</v>
      </c>
      <c r="J15" s="125">
        <f t="shared" si="3"/>
        <v>60515.415</v>
      </c>
      <c r="K15" s="125">
        <f t="shared" si="4"/>
        <v>7042.7149999999965</v>
      </c>
      <c r="L15" s="125">
        <f t="shared" si="1"/>
        <v>13.170674007484184</v>
      </c>
      <c r="M15" s="126"/>
      <c r="O15" s="127"/>
      <c r="P15" s="127"/>
    </row>
    <row r="16" spans="1:16" s="112" customFormat="1" ht="12.75">
      <c r="A16" s="120">
        <v>6</v>
      </c>
      <c r="B16" s="121" t="s">
        <v>19</v>
      </c>
      <c r="C16" s="122" t="s">
        <v>20</v>
      </c>
      <c r="D16" s="123" t="s">
        <v>18</v>
      </c>
      <c r="E16" s="124">
        <v>464.98</v>
      </c>
      <c r="F16" s="124">
        <v>526.221</v>
      </c>
      <c r="G16" s="23">
        <f t="shared" si="0"/>
        <v>61.240999999999985</v>
      </c>
      <c r="H16" s="125">
        <v>15.9</v>
      </c>
      <c r="I16" s="125">
        <f t="shared" si="2"/>
        <v>7393.182000000001</v>
      </c>
      <c r="J16" s="125">
        <f t="shared" si="3"/>
        <v>8366.9139</v>
      </c>
      <c r="K16" s="125">
        <f t="shared" si="4"/>
        <v>973.7318999999989</v>
      </c>
      <c r="L16" s="125">
        <f t="shared" si="1"/>
        <v>13.170674007484177</v>
      </c>
      <c r="M16" s="126"/>
      <c r="O16" s="127"/>
      <c r="P16" s="127"/>
    </row>
    <row r="17" spans="1:16" s="112" customFormat="1" ht="12.75">
      <c r="A17" s="120">
        <v>7</v>
      </c>
      <c r="B17" s="121" t="s">
        <v>145</v>
      </c>
      <c r="C17" s="122" t="s">
        <v>146</v>
      </c>
      <c r="D17" s="123" t="s">
        <v>18</v>
      </c>
      <c r="E17" s="124">
        <v>309.98</v>
      </c>
      <c r="F17" s="124">
        <v>350.807</v>
      </c>
      <c r="G17" s="23">
        <f t="shared" si="0"/>
        <v>40.827</v>
      </c>
      <c r="H17" s="125">
        <v>117</v>
      </c>
      <c r="I17" s="125">
        <f t="shared" si="2"/>
        <v>36267.66</v>
      </c>
      <c r="J17" s="125">
        <f t="shared" si="3"/>
        <v>41044.419</v>
      </c>
      <c r="K17" s="125">
        <f t="shared" si="4"/>
        <v>4776.758999999998</v>
      </c>
      <c r="L17" s="125">
        <f t="shared" si="1"/>
        <v>13.170849732240784</v>
      </c>
      <c r="M17" s="126"/>
      <c r="O17" s="127"/>
      <c r="P17" s="127"/>
    </row>
    <row r="18" spans="1:16" s="112" customFormat="1" ht="12.75">
      <c r="A18" s="120">
        <v>8</v>
      </c>
      <c r="B18" s="121" t="s">
        <v>62</v>
      </c>
      <c r="C18" s="122" t="s">
        <v>63</v>
      </c>
      <c r="D18" s="123" t="s">
        <v>18</v>
      </c>
      <c r="E18" s="124">
        <v>309.98</v>
      </c>
      <c r="F18" s="124">
        <v>350.807</v>
      </c>
      <c r="G18" s="23">
        <f t="shared" si="0"/>
        <v>40.827</v>
      </c>
      <c r="H18" s="125">
        <v>16.5</v>
      </c>
      <c r="I18" s="125">
        <f t="shared" si="2"/>
        <v>5114.67</v>
      </c>
      <c r="J18" s="125">
        <f t="shared" si="3"/>
        <v>5788.315500000001</v>
      </c>
      <c r="K18" s="125">
        <f t="shared" si="4"/>
        <v>673.6455000000005</v>
      </c>
      <c r="L18" s="125">
        <f t="shared" si="1"/>
        <v>13.1708497322408</v>
      </c>
      <c r="M18" s="126"/>
      <c r="O18" s="127"/>
      <c r="P18" s="127"/>
    </row>
    <row r="19" spans="1:16" s="112" customFormat="1" ht="26.25">
      <c r="A19" s="120">
        <v>9</v>
      </c>
      <c r="B19" s="121" t="s">
        <v>64</v>
      </c>
      <c r="C19" s="122" t="s">
        <v>65</v>
      </c>
      <c r="D19" s="123" t="s">
        <v>18</v>
      </c>
      <c r="E19" s="124">
        <v>387.48</v>
      </c>
      <c r="F19" s="124">
        <v>438.514</v>
      </c>
      <c r="G19" s="23">
        <f t="shared" si="0"/>
        <v>51.03399999999999</v>
      </c>
      <c r="H19" s="125">
        <v>50.2</v>
      </c>
      <c r="I19" s="125">
        <f t="shared" si="2"/>
        <v>19451.496000000003</v>
      </c>
      <c r="J19" s="125">
        <f t="shared" si="3"/>
        <v>22013.402800000003</v>
      </c>
      <c r="K19" s="125">
        <f t="shared" si="4"/>
        <v>2561.9068000000007</v>
      </c>
      <c r="L19" s="125">
        <f t="shared" si="1"/>
        <v>13.17074429647982</v>
      </c>
      <c r="M19" s="126"/>
      <c r="O19" s="127"/>
      <c r="P19" s="127"/>
    </row>
    <row r="20" spans="1:16" s="112" customFormat="1" ht="12.75">
      <c r="A20" s="120">
        <v>10</v>
      </c>
      <c r="B20" s="121" t="s">
        <v>21</v>
      </c>
      <c r="C20" s="122" t="s">
        <v>22</v>
      </c>
      <c r="D20" s="123" t="s">
        <v>18</v>
      </c>
      <c r="E20" s="124">
        <v>342.3</v>
      </c>
      <c r="F20" s="124">
        <v>387.383</v>
      </c>
      <c r="G20" s="23">
        <f t="shared" si="0"/>
        <v>45.08299999999997</v>
      </c>
      <c r="H20" s="125">
        <v>110</v>
      </c>
      <c r="I20" s="125">
        <f t="shared" si="2"/>
        <v>37653</v>
      </c>
      <c r="J20" s="125">
        <f t="shared" si="3"/>
        <v>42612.13</v>
      </c>
      <c r="K20" s="125">
        <f t="shared" si="4"/>
        <v>4959.129999999997</v>
      </c>
      <c r="L20" s="125">
        <f t="shared" si="1"/>
        <v>13.170610575518545</v>
      </c>
      <c r="M20" s="126"/>
      <c r="O20" s="127"/>
      <c r="P20" s="127"/>
    </row>
    <row r="21" spans="1:14" ht="12.75">
      <c r="A21" s="143">
        <v>11</v>
      </c>
      <c r="B21" s="144" t="s">
        <v>23</v>
      </c>
      <c r="C21" s="145" t="s">
        <v>24</v>
      </c>
      <c r="D21" s="129" t="s">
        <v>18</v>
      </c>
      <c r="E21" s="146">
        <v>342.3</v>
      </c>
      <c r="F21" s="118">
        <v>387.383</v>
      </c>
      <c r="G21" s="23">
        <f t="shared" si="0"/>
        <v>45.08299999999997</v>
      </c>
      <c r="H21" s="119">
        <v>43.9</v>
      </c>
      <c r="I21" s="125">
        <f t="shared" si="2"/>
        <v>15026.97</v>
      </c>
      <c r="J21" s="119">
        <f t="shared" si="3"/>
        <v>17006.113699999998</v>
      </c>
      <c r="K21" s="125">
        <f t="shared" si="4"/>
        <v>1979.1436999999987</v>
      </c>
      <c r="L21" s="4">
        <f t="shared" si="1"/>
        <v>13.170610575518543</v>
      </c>
      <c r="M21" s="5"/>
      <c r="N21" s="3"/>
    </row>
    <row r="22" spans="1:16" s="112" customFormat="1" ht="12.75">
      <c r="A22" s="120">
        <v>12</v>
      </c>
      <c r="B22" s="121" t="s">
        <v>25</v>
      </c>
      <c r="C22" s="122" t="s">
        <v>26</v>
      </c>
      <c r="D22" s="123" t="s">
        <v>18</v>
      </c>
      <c r="E22" s="124">
        <v>342.3</v>
      </c>
      <c r="F22" s="124">
        <v>387.383</v>
      </c>
      <c r="G22" s="23">
        <f t="shared" si="0"/>
        <v>45.08299999999997</v>
      </c>
      <c r="H22" s="125">
        <v>12.78</v>
      </c>
      <c r="I22" s="125">
        <f t="shared" si="2"/>
        <v>4374.594</v>
      </c>
      <c r="J22" s="125">
        <f t="shared" si="3"/>
        <v>4950.754739999999</v>
      </c>
      <c r="K22" s="125">
        <f t="shared" si="4"/>
        <v>576.1607399999994</v>
      </c>
      <c r="L22" s="125">
        <f t="shared" si="1"/>
        <v>13.170610575518538</v>
      </c>
      <c r="M22" s="126"/>
      <c r="O22" s="127"/>
      <c r="P22" s="127"/>
    </row>
    <row r="23" spans="1:16" s="112" customFormat="1" ht="12.75">
      <c r="A23" s="120">
        <v>13</v>
      </c>
      <c r="B23" s="121" t="s">
        <v>147</v>
      </c>
      <c r="C23" s="122" t="s">
        <v>148</v>
      </c>
      <c r="D23" s="123" t="s">
        <v>32</v>
      </c>
      <c r="E23" s="124">
        <v>1537.2</v>
      </c>
      <c r="F23" s="124">
        <v>1739.66</v>
      </c>
      <c r="G23" s="23">
        <f t="shared" si="0"/>
        <v>202.46000000000004</v>
      </c>
      <c r="H23" s="125">
        <v>10.2</v>
      </c>
      <c r="I23" s="125">
        <f t="shared" si="2"/>
        <v>15679.439999999999</v>
      </c>
      <c r="J23" s="125">
        <f t="shared" si="3"/>
        <v>17744.532</v>
      </c>
      <c r="K23" s="125">
        <f t="shared" si="4"/>
        <v>2065.0920000000006</v>
      </c>
      <c r="L23" s="125">
        <f t="shared" si="1"/>
        <v>13.170699973978666</v>
      </c>
      <c r="M23" s="126"/>
      <c r="O23" s="127"/>
      <c r="P23" s="127"/>
    </row>
    <row r="24" spans="1:16" s="112" customFormat="1" ht="12.75">
      <c r="A24" s="120">
        <v>14</v>
      </c>
      <c r="B24" s="121" t="s">
        <v>149</v>
      </c>
      <c r="C24" s="122" t="s">
        <v>150</v>
      </c>
      <c r="D24" s="123" t="s">
        <v>32</v>
      </c>
      <c r="E24" s="124">
        <v>1537.2</v>
      </c>
      <c r="F24" s="124">
        <v>1739.66</v>
      </c>
      <c r="G24" s="23">
        <f t="shared" si="0"/>
        <v>202.46000000000004</v>
      </c>
      <c r="H24" s="125">
        <v>3.2</v>
      </c>
      <c r="I24" s="125">
        <f t="shared" si="2"/>
        <v>4919.040000000001</v>
      </c>
      <c r="J24" s="125">
        <f t="shared" si="3"/>
        <v>5566.912</v>
      </c>
      <c r="K24" s="125">
        <f t="shared" si="4"/>
        <v>647.8719999999994</v>
      </c>
      <c r="L24" s="125">
        <f t="shared" si="1"/>
        <v>13.170699973978648</v>
      </c>
      <c r="M24" s="126"/>
      <c r="O24" s="127"/>
      <c r="P24" s="127"/>
    </row>
    <row r="25" spans="1:16" s="112" customFormat="1" ht="12.75">
      <c r="A25" s="120">
        <v>15</v>
      </c>
      <c r="B25" s="121" t="s">
        <v>67</v>
      </c>
      <c r="C25" s="122" t="s">
        <v>68</v>
      </c>
      <c r="D25" s="123" t="s">
        <v>18</v>
      </c>
      <c r="E25" s="124">
        <v>154.99</v>
      </c>
      <c r="F25" s="124">
        <v>175.403</v>
      </c>
      <c r="G25" s="23">
        <f t="shared" si="0"/>
        <v>20.412999999999982</v>
      </c>
      <c r="H25" s="125">
        <v>146</v>
      </c>
      <c r="I25" s="125">
        <f t="shared" si="2"/>
        <v>22628.54</v>
      </c>
      <c r="J25" s="125">
        <f t="shared" si="3"/>
        <v>25608.838</v>
      </c>
      <c r="K25" s="125">
        <f t="shared" si="4"/>
        <v>2980.297999999999</v>
      </c>
      <c r="L25" s="125">
        <f t="shared" si="1"/>
        <v>13.170527130782625</v>
      </c>
      <c r="M25" s="126"/>
      <c r="O25" s="127"/>
      <c r="P25" s="127"/>
    </row>
    <row r="26" spans="1:16" s="112" customFormat="1" ht="26.25">
      <c r="A26" s="120">
        <v>16</v>
      </c>
      <c r="B26" s="121" t="s">
        <v>69</v>
      </c>
      <c r="C26" s="122" t="s">
        <v>275</v>
      </c>
      <c r="D26" s="123" t="s">
        <v>48</v>
      </c>
      <c r="E26" s="124">
        <v>20</v>
      </c>
      <c r="F26" s="124">
        <v>22.634</v>
      </c>
      <c r="G26" s="23">
        <f t="shared" si="0"/>
        <v>2.6340000000000003</v>
      </c>
      <c r="H26" s="125">
        <v>151</v>
      </c>
      <c r="I26" s="125">
        <f t="shared" si="2"/>
        <v>3020</v>
      </c>
      <c r="J26" s="125">
        <f t="shared" si="3"/>
        <v>3417.734</v>
      </c>
      <c r="K26" s="125">
        <f t="shared" si="4"/>
        <v>397.7339999999999</v>
      </c>
      <c r="L26" s="125">
        <f t="shared" si="1"/>
        <v>13.169999999999998</v>
      </c>
      <c r="M26" s="126"/>
      <c r="O26" s="127"/>
      <c r="P26" s="127"/>
    </row>
    <row r="27" spans="1:16" s="112" customFormat="1" ht="12.75">
      <c r="A27" s="120">
        <v>17</v>
      </c>
      <c r="B27" s="121" t="s">
        <v>70</v>
      </c>
      <c r="C27" s="122" t="s">
        <v>71</v>
      </c>
      <c r="D27" s="123" t="s">
        <v>48</v>
      </c>
      <c r="E27" s="124">
        <v>20</v>
      </c>
      <c r="F27" s="124">
        <v>22.634</v>
      </c>
      <c r="G27" s="23">
        <f t="shared" si="0"/>
        <v>2.6340000000000003</v>
      </c>
      <c r="H27" s="125">
        <v>181.99</v>
      </c>
      <c r="I27" s="125">
        <f t="shared" si="2"/>
        <v>3639.8</v>
      </c>
      <c r="J27" s="125">
        <f t="shared" si="3"/>
        <v>4119.161660000001</v>
      </c>
      <c r="K27" s="125">
        <f t="shared" si="4"/>
        <v>479.3616600000005</v>
      </c>
      <c r="L27" s="125">
        <f t="shared" si="1"/>
        <v>13.170000000000012</v>
      </c>
      <c r="M27" s="126"/>
      <c r="O27" s="127"/>
      <c r="P27" s="127"/>
    </row>
    <row r="28" spans="1:16" s="112" customFormat="1" ht="12.75">
      <c r="A28" s="120">
        <v>18</v>
      </c>
      <c r="B28" s="121" t="s">
        <v>70</v>
      </c>
      <c r="C28" s="122" t="s">
        <v>72</v>
      </c>
      <c r="D28" s="123" t="s">
        <v>48</v>
      </c>
      <c r="E28" s="124">
        <v>20</v>
      </c>
      <c r="F28" s="124">
        <v>22.634</v>
      </c>
      <c r="G28" s="23">
        <f t="shared" si="0"/>
        <v>2.6340000000000003</v>
      </c>
      <c r="H28" s="125">
        <v>181.99</v>
      </c>
      <c r="I28" s="125">
        <f t="shared" si="2"/>
        <v>3639.8</v>
      </c>
      <c r="J28" s="125">
        <f t="shared" si="3"/>
        <v>4119.161660000001</v>
      </c>
      <c r="K28" s="125">
        <f t="shared" si="4"/>
        <v>479.3616600000005</v>
      </c>
      <c r="L28" s="125">
        <f t="shared" si="1"/>
        <v>13.170000000000012</v>
      </c>
      <c r="M28" s="126"/>
      <c r="O28" s="127"/>
      <c r="P28" s="127"/>
    </row>
    <row r="29" spans="1:16" s="112" customFormat="1" ht="26.25">
      <c r="A29" s="120">
        <v>19</v>
      </c>
      <c r="B29" s="121" t="s">
        <v>36</v>
      </c>
      <c r="C29" s="122" t="s">
        <v>37</v>
      </c>
      <c r="D29" s="123" t="s">
        <v>18</v>
      </c>
      <c r="E29" s="124">
        <v>193</v>
      </c>
      <c r="F29" s="124">
        <v>218.42</v>
      </c>
      <c r="G29" s="23">
        <f t="shared" si="0"/>
        <v>25.419999999999987</v>
      </c>
      <c r="H29" s="125">
        <v>231</v>
      </c>
      <c r="I29" s="125">
        <f t="shared" si="2"/>
        <v>44583</v>
      </c>
      <c r="J29" s="125">
        <f t="shared" si="3"/>
        <v>50455.02</v>
      </c>
      <c r="K29" s="125">
        <f t="shared" si="4"/>
        <v>5872.019999999997</v>
      </c>
      <c r="L29" s="125">
        <f t="shared" si="1"/>
        <v>13.170984455958543</v>
      </c>
      <c r="M29" s="126"/>
      <c r="O29" s="127"/>
      <c r="P29" s="127"/>
    </row>
    <row r="30" spans="1:16" s="112" customFormat="1" ht="12.75">
      <c r="A30" s="120">
        <v>20</v>
      </c>
      <c r="B30" s="121" t="s">
        <v>38</v>
      </c>
      <c r="C30" s="122" t="s">
        <v>276</v>
      </c>
      <c r="D30" s="123" t="s">
        <v>17</v>
      </c>
      <c r="E30" s="124">
        <v>308.8</v>
      </c>
      <c r="F30" s="124">
        <v>349.471</v>
      </c>
      <c r="G30" s="23">
        <f t="shared" si="0"/>
        <v>40.67099999999999</v>
      </c>
      <c r="H30" s="125">
        <v>190</v>
      </c>
      <c r="I30" s="125">
        <f t="shared" si="2"/>
        <v>58672</v>
      </c>
      <c r="J30" s="125">
        <f t="shared" si="3"/>
        <v>66399.49</v>
      </c>
      <c r="K30" s="125">
        <f t="shared" si="4"/>
        <v>7727.490000000005</v>
      </c>
      <c r="L30" s="125">
        <f t="shared" si="1"/>
        <v>13.170660621761666</v>
      </c>
      <c r="M30" s="126"/>
      <c r="O30" s="127"/>
      <c r="P30" s="127"/>
    </row>
    <row r="31" spans="1:16" s="112" customFormat="1" ht="26.25">
      <c r="A31" s="120">
        <v>21</v>
      </c>
      <c r="B31" s="121" t="s">
        <v>27</v>
      </c>
      <c r="C31" s="122" t="s">
        <v>73</v>
      </c>
      <c r="D31" s="123" t="s">
        <v>18</v>
      </c>
      <c r="E31" s="124">
        <v>432.66</v>
      </c>
      <c r="F31" s="124">
        <v>489.644</v>
      </c>
      <c r="G31" s="23">
        <f t="shared" si="0"/>
        <v>56.98399999999998</v>
      </c>
      <c r="H31" s="125">
        <v>75</v>
      </c>
      <c r="I31" s="125">
        <f t="shared" si="2"/>
        <v>32449.500000000004</v>
      </c>
      <c r="J31" s="125">
        <f t="shared" si="3"/>
        <v>36723.3</v>
      </c>
      <c r="K31" s="125">
        <f t="shared" si="4"/>
        <v>4273.799999999999</v>
      </c>
      <c r="L31" s="125">
        <f t="shared" si="1"/>
        <v>13.170618961771362</v>
      </c>
      <c r="M31" s="126"/>
      <c r="O31" s="127"/>
      <c r="P31" s="127"/>
    </row>
    <row r="32" spans="1:16" s="112" customFormat="1" ht="26.25">
      <c r="A32" s="120">
        <v>22</v>
      </c>
      <c r="B32" s="121" t="s">
        <v>27</v>
      </c>
      <c r="C32" s="122" t="s">
        <v>73</v>
      </c>
      <c r="D32" s="123" t="s">
        <v>18</v>
      </c>
      <c r="E32" s="124">
        <v>85.9</v>
      </c>
      <c r="F32" s="124">
        <v>97.214</v>
      </c>
      <c r="G32" s="23">
        <f t="shared" si="0"/>
        <v>11.313999999999993</v>
      </c>
      <c r="H32" s="125">
        <v>75</v>
      </c>
      <c r="I32" s="125">
        <f t="shared" si="2"/>
        <v>6442.5</v>
      </c>
      <c r="J32" s="125">
        <f t="shared" si="3"/>
        <v>7291.05</v>
      </c>
      <c r="K32" s="125">
        <f t="shared" si="4"/>
        <v>848.5500000000002</v>
      </c>
      <c r="L32" s="125">
        <f t="shared" si="1"/>
        <v>13.171129220023285</v>
      </c>
      <c r="M32" s="126"/>
      <c r="O32" s="127"/>
      <c r="P32" s="127"/>
    </row>
    <row r="33" spans="1:16" s="112" customFormat="1" ht="12.75">
      <c r="A33" s="120"/>
      <c r="B33" s="121"/>
      <c r="C33" s="122" t="s">
        <v>277</v>
      </c>
      <c r="D33" s="123"/>
      <c r="E33" s="124"/>
      <c r="F33" s="124"/>
      <c r="G33" s="23"/>
      <c r="H33" s="125"/>
      <c r="I33" s="125"/>
      <c r="J33" s="125"/>
      <c r="K33" s="125"/>
      <c r="L33" s="125"/>
      <c r="M33" s="126"/>
      <c r="O33" s="127"/>
      <c r="P33" s="127"/>
    </row>
    <row r="34" spans="1:16" s="112" customFormat="1" ht="12.75">
      <c r="A34" s="120">
        <v>23</v>
      </c>
      <c r="B34" s="121" t="s">
        <v>278</v>
      </c>
      <c r="C34" s="122" t="s">
        <v>279</v>
      </c>
      <c r="D34" s="123" t="s">
        <v>17</v>
      </c>
      <c r="E34" s="124">
        <v>64.6</v>
      </c>
      <c r="F34" s="124">
        <v>73.108</v>
      </c>
      <c r="G34" s="23">
        <f t="shared" si="0"/>
        <v>8.50800000000001</v>
      </c>
      <c r="H34" s="125">
        <v>245</v>
      </c>
      <c r="I34" s="125">
        <f t="shared" si="2"/>
        <v>15826.999999999998</v>
      </c>
      <c r="J34" s="125">
        <f t="shared" si="3"/>
        <v>17911.460000000003</v>
      </c>
      <c r="K34" s="125">
        <f t="shared" si="4"/>
        <v>2084.4600000000046</v>
      </c>
      <c r="L34" s="125">
        <f t="shared" si="1"/>
        <v>13.170278637770929</v>
      </c>
      <c r="M34" s="126"/>
      <c r="O34" s="127"/>
      <c r="P34" s="127"/>
    </row>
    <row r="35" spans="1:16" s="154" customFormat="1" ht="12.75">
      <c r="A35" s="147"/>
      <c r="B35" s="148" t="s">
        <v>139</v>
      </c>
      <c r="C35" s="149" t="s">
        <v>159</v>
      </c>
      <c r="D35" s="150"/>
      <c r="E35" s="151"/>
      <c r="F35" s="151"/>
      <c r="G35" s="138"/>
      <c r="H35" s="152"/>
      <c r="I35" s="152"/>
      <c r="J35" s="152"/>
      <c r="K35" s="152"/>
      <c r="L35" s="152"/>
      <c r="M35" s="153"/>
      <c r="O35" s="155"/>
      <c r="P35" s="155"/>
    </row>
    <row r="36" spans="1:16" s="112" customFormat="1" ht="12.75">
      <c r="A36" s="156">
        <v>1</v>
      </c>
      <c r="B36" s="121" t="s">
        <v>74</v>
      </c>
      <c r="C36" s="122" t="s">
        <v>280</v>
      </c>
      <c r="D36" s="123" t="s">
        <v>32</v>
      </c>
      <c r="E36" s="124">
        <v>37.8</v>
      </c>
      <c r="F36" s="124">
        <v>42.779</v>
      </c>
      <c r="G36" s="23">
        <f t="shared" si="0"/>
        <v>4.979000000000006</v>
      </c>
      <c r="H36" s="125">
        <v>43.6</v>
      </c>
      <c r="I36" s="125">
        <f t="shared" si="2"/>
        <v>1648.08</v>
      </c>
      <c r="J36" s="125">
        <f t="shared" si="3"/>
        <v>1865.1644000000001</v>
      </c>
      <c r="K36" s="125">
        <f t="shared" si="4"/>
        <v>217.0844000000002</v>
      </c>
      <c r="L36" s="125">
        <f t="shared" si="1"/>
        <v>13.171957671957685</v>
      </c>
      <c r="M36" s="126"/>
      <c r="O36" s="127"/>
      <c r="P36" s="127"/>
    </row>
    <row r="37" spans="1:16" s="112" customFormat="1" ht="26.25">
      <c r="A37" s="131">
        <v>2</v>
      </c>
      <c r="B37" s="121" t="s">
        <v>75</v>
      </c>
      <c r="C37" s="122" t="s">
        <v>76</v>
      </c>
      <c r="D37" s="123" t="s">
        <v>32</v>
      </c>
      <c r="E37" s="124">
        <v>37.8</v>
      </c>
      <c r="F37" s="124">
        <v>42.779</v>
      </c>
      <c r="G37" s="23">
        <f t="shared" si="0"/>
        <v>4.979000000000006</v>
      </c>
      <c r="H37" s="125">
        <v>8.9</v>
      </c>
      <c r="I37" s="125">
        <f t="shared" si="2"/>
        <v>336.42</v>
      </c>
      <c r="J37" s="125">
        <f t="shared" si="3"/>
        <v>380.73310000000004</v>
      </c>
      <c r="K37" s="125">
        <f t="shared" si="4"/>
        <v>44.31310000000002</v>
      </c>
      <c r="L37" s="125">
        <f t="shared" si="1"/>
        <v>13.171957671957676</v>
      </c>
      <c r="M37" s="126"/>
      <c r="O37" s="127"/>
      <c r="P37" s="127"/>
    </row>
    <row r="38" spans="1:16" s="112" customFormat="1" ht="26.25">
      <c r="A38" s="156">
        <v>3</v>
      </c>
      <c r="B38" s="121" t="s">
        <v>77</v>
      </c>
      <c r="C38" s="122" t="s">
        <v>78</v>
      </c>
      <c r="D38" s="123" t="s">
        <v>32</v>
      </c>
      <c r="E38" s="124">
        <v>37.8</v>
      </c>
      <c r="F38" s="124">
        <v>42.779</v>
      </c>
      <c r="G38" s="23">
        <f t="shared" si="0"/>
        <v>4.979000000000006</v>
      </c>
      <c r="H38" s="125">
        <v>21</v>
      </c>
      <c r="I38" s="125">
        <f t="shared" si="2"/>
        <v>793.8</v>
      </c>
      <c r="J38" s="125">
        <f t="shared" si="3"/>
        <v>898.359</v>
      </c>
      <c r="K38" s="125">
        <f t="shared" si="4"/>
        <v>104.55900000000008</v>
      </c>
      <c r="L38" s="125">
        <f t="shared" si="1"/>
        <v>13.171957671957683</v>
      </c>
      <c r="M38" s="126"/>
      <c r="O38" s="127"/>
      <c r="P38" s="127"/>
    </row>
    <row r="39" spans="1:14" ht="12.75">
      <c r="A39" s="143">
        <v>4</v>
      </c>
      <c r="B39" s="144" t="s">
        <v>79</v>
      </c>
      <c r="C39" s="145" t="s">
        <v>80</v>
      </c>
      <c r="D39" s="129" t="s">
        <v>32</v>
      </c>
      <c r="E39" s="146">
        <v>37.8</v>
      </c>
      <c r="F39" s="118">
        <v>42.779</v>
      </c>
      <c r="G39" s="23">
        <f t="shared" si="0"/>
        <v>4.979000000000006</v>
      </c>
      <c r="H39" s="119">
        <v>21.4</v>
      </c>
      <c r="I39" s="119">
        <f t="shared" si="2"/>
        <v>808.9199999999998</v>
      </c>
      <c r="J39" s="119">
        <f t="shared" si="3"/>
        <v>915.4706</v>
      </c>
      <c r="K39" s="4">
        <f t="shared" si="4"/>
        <v>106.55060000000014</v>
      </c>
      <c r="L39" s="4">
        <f t="shared" si="1"/>
        <v>13.171957671957692</v>
      </c>
      <c r="M39" s="5"/>
      <c r="N39" s="3"/>
    </row>
    <row r="40" spans="1:16" s="112" customFormat="1" ht="26.25">
      <c r="A40" s="120">
        <v>5</v>
      </c>
      <c r="B40" s="121" t="s">
        <v>160</v>
      </c>
      <c r="C40" s="122" t="s">
        <v>161</v>
      </c>
      <c r="D40" s="123" t="s">
        <v>32</v>
      </c>
      <c r="E40" s="124">
        <v>60.61</v>
      </c>
      <c r="F40" s="124">
        <v>68.593</v>
      </c>
      <c r="G40" s="23">
        <f t="shared" si="0"/>
        <v>7.983000000000004</v>
      </c>
      <c r="H40" s="125">
        <v>51.23</v>
      </c>
      <c r="I40" s="125">
        <f t="shared" si="2"/>
        <v>3105.0503</v>
      </c>
      <c r="J40" s="125">
        <f t="shared" si="3"/>
        <v>3514.01939</v>
      </c>
      <c r="K40" s="125">
        <f t="shared" si="4"/>
        <v>408.96909000000005</v>
      </c>
      <c r="L40" s="125">
        <f t="shared" si="1"/>
        <v>13.171093878897874</v>
      </c>
      <c r="M40" s="126"/>
      <c r="O40" s="127"/>
      <c r="P40" s="127"/>
    </row>
    <row r="41" spans="1:16" s="112" customFormat="1" ht="12.75">
      <c r="A41" s="120"/>
      <c r="B41" s="121" t="s">
        <v>139</v>
      </c>
      <c r="C41" s="149" t="s">
        <v>164</v>
      </c>
      <c r="D41" s="123"/>
      <c r="E41" s="124"/>
      <c r="F41" s="124"/>
      <c r="G41" s="23"/>
      <c r="H41" s="125"/>
      <c r="I41" s="125"/>
      <c r="J41" s="125"/>
      <c r="K41" s="125"/>
      <c r="L41" s="125"/>
      <c r="M41" s="126"/>
      <c r="O41" s="127"/>
      <c r="P41" s="127"/>
    </row>
    <row r="42" spans="1:16" s="112" customFormat="1" ht="12.75">
      <c r="A42" s="120">
        <v>1</v>
      </c>
      <c r="B42" s="121" t="s">
        <v>44</v>
      </c>
      <c r="C42" s="122" t="s">
        <v>45</v>
      </c>
      <c r="D42" s="123" t="s">
        <v>18</v>
      </c>
      <c r="E42" s="124">
        <v>63.4</v>
      </c>
      <c r="F42" s="124">
        <v>71.75</v>
      </c>
      <c r="G42" s="23">
        <f t="shared" si="0"/>
        <v>8.350000000000001</v>
      </c>
      <c r="H42" s="125">
        <v>750</v>
      </c>
      <c r="I42" s="125">
        <f t="shared" si="2"/>
        <v>47550</v>
      </c>
      <c r="J42" s="125">
        <f t="shared" si="3"/>
        <v>53812.5</v>
      </c>
      <c r="K42" s="125">
        <f t="shared" si="4"/>
        <v>6262.5</v>
      </c>
      <c r="L42" s="125">
        <f t="shared" si="1"/>
        <v>13.170347003154575</v>
      </c>
      <c r="M42" s="126"/>
      <c r="O42" s="127"/>
      <c r="P42" s="127"/>
    </row>
    <row r="43" spans="1:16" s="112" customFormat="1" ht="12.75">
      <c r="A43" s="120"/>
      <c r="B43" s="121" t="s">
        <v>139</v>
      </c>
      <c r="C43" s="149" t="s">
        <v>170</v>
      </c>
      <c r="D43" s="123"/>
      <c r="E43" s="124"/>
      <c r="F43" s="124"/>
      <c r="G43" s="23"/>
      <c r="H43" s="125"/>
      <c r="I43" s="125"/>
      <c r="J43" s="125"/>
      <c r="K43" s="125"/>
      <c r="L43" s="125"/>
      <c r="M43" s="126"/>
      <c r="O43" s="127"/>
      <c r="P43" s="127"/>
    </row>
    <row r="44" spans="1:16" s="112" customFormat="1" ht="12.75">
      <c r="A44" s="120">
        <v>1</v>
      </c>
      <c r="B44" s="121" t="s">
        <v>81</v>
      </c>
      <c r="C44" s="122" t="s">
        <v>82</v>
      </c>
      <c r="D44" s="123" t="s">
        <v>32</v>
      </c>
      <c r="E44" s="124">
        <v>37.8</v>
      </c>
      <c r="F44" s="124">
        <v>42.779</v>
      </c>
      <c r="G44" s="23">
        <f t="shared" si="0"/>
        <v>4.979000000000006</v>
      </c>
      <c r="H44" s="125">
        <v>63.6</v>
      </c>
      <c r="I44" s="125">
        <f t="shared" si="2"/>
        <v>2404.08</v>
      </c>
      <c r="J44" s="125">
        <f t="shared" si="3"/>
        <v>2720.7444000000005</v>
      </c>
      <c r="K44" s="125">
        <f t="shared" si="4"/>
        <v>316.66440000000057</v>
      </c>
      <c r="L44" s="125">
        <f t="shared" si="1"/>
        <v>13.171957671957696</v>
      </c>
      <c r="M44" s="126"/>
      <c r="O44" s="127"/>
      <c r="P44" s="127"/>
    </row>
    <row r="45" spans="1:16" s="112" customFormat="1" ht="12.75">
      <c r="A45" s="120">
        <v>2</v>
      </c>
      <c r="B45" s="121" t="s">
        <v>83</v>
      </c>
      <c r="C45" s="122" t="s">
        <v>84</v>
      </c>
      <c r="D45" s="123" t="s">
        <v>32</v>
      </c>
      <c r="E45" s="124">
        <v>37.8</v>
      </c>
      <c r="F45" s="124">
        <v>42.779</v>
      </c>
      <c r="G45" s="23">
        <f t="shared" si="0"/>
        <v>4.979000000000006</v>
      </c>
      <c r="H45" s="125">
        <v>70.5</v>
      </c>
      <c r="I45" s="125">
        <f t="shared" si="2"/>
        <v>2664.8999999999996</v>
      </c>
      <c r="J45" s="125">
        <f t="shared" si="3"/>
        <v>3015.9195000000004</v>
      </c>
      <c r="K45" s="125">
        <f t="shared" si="4"/>
        <v>351.0195000000008</v>
      </c>
      <c r="L45" s="125">
        <f t="shared" si="1"/>
        <v>13.171957671957703</v>
      </c>
      <c r="M45" s="126"/>
      <c r="O45" s="127"/>
      <c r="P45" s="127"/>
    </row>
    <row r="46" spans="1:16" s="112" customFormat="1" ht="12.75">
      <c r="A46" s="120">
        <v>3</v>
      </c>
      <c r="B46" s="121" t="s">
        <v>83</v>
      </c>
      <c r="C46" s="122" t="s">
        <v>84</v>
      </c>
      <c r="D46" s="123" t="s">
        <v>32</v>
      </c>
      <c r="E46" s="124">
        <v>37.8</v>
      </c>
      <c r="F46" s="124">
        <v>42.779</v>
      </c>
      <c r="G46" s="23">
        <f t="shared" si="0"/>
        <v>4.979000000000006</v>
      </c>
      <c r="H46" s="125">
        <v>70.5</v>
      </c>
      <c r="I46" s="125">
        <f t="shared" si="2"/>
        <v>2664.8999999999996</v>
      </c>
      <c r="J46" s="125">
        <f t="shared" si="3"/>
        <v>3015.9195000000004</v>
      </c>
      <c r="K46" s="125">
        <f t="shared" si="4"/>
        <v>351.0195000000008</v>
      </c>
      <c r="L46" s="125">
        <f t="shared" si="1"/>
        <v>13.171957671957703</v>
      </c>
      <c r="M46" s="126"/>
      <c r="O46" s="127"/>
      <c r="P46" s="127"/>
    </row>
    <row r="47" spans="1:16" s="112" customFormat="1" ht="12.75">
      <c r="A47" s="120">
        <v>4</v>
      </c>
      <c r="B47" s="121" t="s">
        <v>171</v>
      </c>
      <c r="C47" s="122" t="s">
        <v>172</v>
      </c>
      <c r="D47" s="123" t="s">
        <v>32</v>
      </c>
      <c r="E47" s="124">
        <v>60.61</v>
      </c>
      <c r="F47" s="124">
        <v>68.593</v>
      </c>
      <c r="G47" s="23">
        <f t="shared" si="0"/>
        <v>7.983000000000004</v>
      </c>
      <c r="H47" s="125">
        <v>116.26</v>
      </c>
      <c r="I47" s="125">
        <f t="shared" si="2"/>
        <v>7046.5186</v>
      </c>
      <c r="J47" s="125">
        <f t="shared" si="3"/>
        <v>7974.622180000001</v>
      </c>
      <c r="K47" s="125">
        <f t="shared" si="4"/>
        <v>928.1035800000009</v>
      </c>
      <c r="L47" s="125">
        <f t="shared" si="1"/>
        <v>13.171093878897883</v>
      </c>
      <c r="M47" s="126"/>
      <c r="O47" s="127"/>
      <c r="P47" s="127"/>
    </row>
    <row r="48" spans="1:16" s="112" customFormat="1" ht="12.75">
      <c r="A48" s="120">
        <v>5</v>
      </c>
      <c r="B48" s="121" t="s">
        <v>173</v>
      </c>
      <c r="C48" s="122" t="s">
        <v>174</v>
      </c>
      <c r="D48" s="123" t="s">
        <v>32</v>
      </c>
      <c r="E48" s="124">
        <v>60.61</v>
      </c>
      <c r="F48" s="124">
        <v>68.593</v>
      </c>
      <c r="G48" s="23">
        <f t="shared" si="0"/>
        <v>7.983000000000004</v>
      </c>
      <c r="H48" s="125">
        <v>349.23</v>
      </c>
      <c r="I48" s="125">
        <f t="shared" si="2"/>
        <v>21166.8303</v>
      </c>
      <c r="J48" s="125">
        <f t="shared" si="3"/>
        <v>23954.73339</v>
      </c>
      <c r="K48" s="125">
        <f t="shared" si="4"/>
        <v>2787.90309</v>
      </c>
      <c r="L48" s="125">
        <f t="shared" si="1"/>
        <v>13.17109387889787</v>
      </c>
      <c r="M48" s="126"/>
      <c r="O48" s="127"/>
      <c r="P48" s="127"/>
    </row>
    <row r="49" spans="1:14" ht="12.75">
      <c r="A49" s="143">
        <v>6</v>
      </c>
      <c r="B49" s="144" t="s">
        <v>281</v>
      </c>
      <c r="C49" s="145" t="s">
        <v>282</v>
      </c>
      <c r="D49" s="129" t="s">
        <v>32</v>
      </c>
      <c r="E49" s="146">
        <v>4.4</v>
      </c>
      <c r="F49" s="118">
        <v>4.98</v>
      </c>
      <c r="G49" s="23">
        <f t="shared" si="0"/>
        <v>0.5800000000000001</v>
      </c>
      <c r="H49" s="119">
        <v>29.22</v>
      </c>
      <c r="I49" s="125">
        <f t="shared" si="2"/>
        <v>128.568</v>
      </c>
      <c r="J49" s="119">
        <f t="shared" si="3"/>
        <v>145.5156</v>
      </c>
      <c r="K49" s="125">
        <f t="shared" si="4"/>
        <v>16.947599999999994</v>
      </c>
      <c r="L49" s="4">
        <f t="shared" si="1"/>
        <v>13.181818181818176</v>
      </c>
      <c r="M49" s="5"/>
      <c r="N49" s="3"/>
    </row>
    <row r="50" spans="1:16" s="112" customFormat="1" ht="26.25">
      <c r="A50" s="120">
        <v>7</v>
      </c>
      <c r="B50" s="121" t="s">
        <v>283</v>
      </c>
      <c r="C50" s="122" t="s">
        <v>284</v>
      </c>
      <c r="D50" s="123" t="s">
        <v>32</v>
      </c>
      <c r="E50" s="124">
        <v>4.4</v>
      </c>
      <c r="F50" s="124">
        <v>4.98</v>
      </c>
      <c r="G50" s="23">
        <f t="shared" si="0"/>
        <v>0.5800000000000001</v>
      </c>
      <c r="H50" s="125">
        <v>30.61</v>
      </c>
      <c r="I50" s="125">
        <f t="shared" si="2"/>
        <v>134.684</v>
      </c>
      <c r="J50" s="125">
        <f t="shared" si="3"/>
        <v>152.4378</v>
      </c>
      <c r="K50" s="125">
        <f t="shared" si="4"/>
        <v>17.753800000000012</v>
      </c>
      <c r="L50" s="125">
        <f t="shared" si="1"/>
        <v>13.18181818181819</v>
      </c>
      <c r="M50" s="126"/>
      <c r="O50" s="127"/>
      <c r="P50" s="127"/>
    </row>
    <row r="51" spans="1:16" s="112" customFormat="1" ht="12.75">
      <c r="A51" s="120">
        <v>8</v>
      </c>
      <c r="B51" s="121" t="s">
        <v>81</v>
      </c>
      <c r="C51" s="122" t="s">
        <v>285</v>
      </c>
      <c r="D51" s="123" t="s">
        <v>32</v>
      </c>
      <c r="E51" s="124">
        <v>4.4</v>
      </c>
      <c r="F51" s="124">
        <v>4.98</v>
      </c>
      <c r="G51" s="23">
        <f t="shared" si="0"/>
        <v>0.5800000000000001</v>
      </c>
      <c r="H51" s="125">
        <v>63.6</v>
      </c>
      <c r="I51" s="125">
        <f t="shared" si="2"/>
        <v>279.84000000000003</v>
      </c>
      <c r="J51" s="125">
        <f t="shared" si="3"/>
        <v>316.728</v>
      </c>
      <c r="K51" s="125">
        <f t="shared" si="4"/>
        <v>36.88799999999998</v>
      </c>
      <c r="L51" s="125">
        <f t="shared" si="1"/>
        <v>13.181818181818171</v>
      </c>
      <c r="M51" s="126"/>
      <c r="O51" s="127"/>
      <c r="P51" s="127"/>
    </row>
    <row r="52" spans="1:16" s="154" customFormat="1" ht="12.75">
      <c r="A52" s="157"/>
      <c r="B52" s="148" t="s">
        <v>139</v>
      </c>
      <c r="C52" s="149" t="s">
        <v>175</v>
      </c>
      <c r="D52" s="150"/>
      <c r="E52" s="151"/>
      <c r="F52" s="151"/>
      <c r="G52" s="138"/>
      <c r="H52" s="152"/>
      <c r="I52" s="152"/>
      <c r="J52" s="152"/>
      <c r="K52" s="152"/>
      <c r="L52" s="152"/>
      <c r="M52" s="153"/>
      <c r="O52" s="155"/>
      <c r="P52" s="155"/>
    </row>
    <row r="53" spans="1:16" s="112" customFormat="1" ht="12.75">
      <c r="A53" s="120">
        <v>1</v>
      </c>
      <c r="B53" s="121" t="s">
        <v>85</v>
      </c>
      <c r="C53" s="122" t="s">
        <v>286</v>
      </c>
      <c r="D53" s="123" t="s">
        <v>32</v>
      </c>
      <c r="E53" s="124">
        <v>37.8</v>
      </c>
      <c r="F53" s="124">
        <v>42.779</v>
      </c>
      <c r="G53" s="23">
        <f t="shared" si="0"/>
        <v>4.979000000000006</v>
      </c>
      <c r="H53" s="125">
        <v>245</v>
      </c>
      <c r="I53" s="125">
        <f t="shared" si="2"/>
        <v>9261</v>
      </c>
      <c r="J53" s="125">
        <f t="shared" si="3"/>
        <v>10480.855000000001</v>
      </c>
      <c r="K53" s="125">
        <f t="shared" si="4"/>
        <v>1219.8550000000014</v>
      </c>
      <c r="L53" s="125">
        <f t="shared" si="1"/>
        <v>13.171957671957687</v>
      </c>
      <c r="M53" s="126"/>
      <c r="O53" s="127"/>
      <c r="P53" s="127"/>
    </row>
    <row r="54" spans="1:16" s="112" customFormat="1" ht="12.75">
      <c r="A54" s="120">
        <v>2</v>
      </c>
      <c r="B54" s="121" t="s">
        <v>86</v>
      </c>
      <c r="C54" s="122" t="s">
        <v>87</v>
      </c>
      <c r="D54" s="123" t="s">
        <v>32</v>
      </c>
      <c r="E54" s="124">
        <v>37.8</v>
      </c>
      <c r="F54" s="124">
        <v>42.779</v>
      </c>
      <c r="G54" s="23">
        <f t="shared" si="0"/>
        <v>4.979000000000006</v>
      </c>
      <c r="H54" s="125">
        <v>225</v>
      </c>
      <c r="I54" s="125">
        <f t="shared" si="2"/>
        <v>8505</v>
      </c>
      <c r="J54" s="125">
        <f t="shared" si="3"/>
        <v>9625.275000000001</v>
      </c>
      <c r="K54" s="125">
        <f t="shared" si="4"/>
        <v>1120.2750000000015</v>
      </c>
      <c r="L54" s="125">
        <f t="shared" si="1"/>
        <v>13.17195767195769</v>
      </c>
      <c r="M54" s="126"/>
      <c r="O54" s="127"/>
      <c r="P54" s="127"/>
    </row>
    <row r="55" spans="1:16" s="112" customFormat="1" ht="12.75">
      <c r="A55" s="120">
        <v>3</v>
      </c>
      <c r="B55" s="121" t="s">
        <v>88</v>
      </c>
      <c r="C55" s="122" t="s">
        <v>89</v>
      </c>
      <c r="D55" s="123" t="s">
        <v>32</v>
      </c>
      <c r="E55" s="124">
        <v>37.8</v>
      </c>
      <c r="F55" s="124">
        <v>42.779</v>
      </c>
      <c r="G55" s="23">
        <f t="shared" si="0"/>
        <v>4.979000000000006</v>
      </c>
      <c r="H55" s="125">
        <v>12</v>
      </c>
      <c r="I55" s="125">
        <f t="shared" si="2"/>
        <v>453.59999999999997</v>
      </c>
      <c r="J55" s="125">
        <f t="shared" si="3"/>
        <v>513.3480000000001</v>
      </c>
      <c r="K55" s="125">
        <f t="shared" si="4"/>
        <v>59.748000000000104</v>
      </c>
      <c r="L55" s="125">
        <f t="shared" si="1"/>
        <v>13.171957671957696</v>
      </c>
      <c r="M55" s="126"/>
      <c r="O55" s="127"/>
      <c r="P55" s="127"/>
    </row>
    <row r="56" spans="1:16" s="112" customFormat="1" ht="12.75">
      <c r="A56" s="120">
        <v>4</v>
      </c>
      <c r="B56" s="121" t="s">
        <v>90</v>
      </c>
      <c r="C56" s="122" t="s">
        <v>91</v>
      </c>
      <c r="D56" s="123" t="s">
        <v>32</v>
      </c>
      <c r="E56" s="124">
        <v>37.8</v>
      </c>
      <c r="F56" s="124">
        <v>42.779</v>
      </c>
      <c r="G56" s="23">
        <f t="shared" si="0"/>
        <v>4.979000000000006</v>
      </c>
      <c r="H56" s="125">
        <v>110</v>
      </c>
      <c r="I56" s="125">
        <f t="shared" si="2"/>
        <v>4158</v>
      </c>
      <c r="J56" s="125">
        <f t="shared" si="3"/>
        <v>4705.6900000000005</v>
      </c>
      <c r="K56" s="125">
        <f t="shared" si="4"/>
        <v>547.6900000000005</v>
      </c>
      <c r="L56" s="125">
        <f t="shared" si="1"/>
        <v>13.171957671957685</v>
      </c>
      <c r="M56" s="126"/>
      <c r="O56" s="127"/>
      <c r="P56" s="127"/>
    </row>
    <row r="57" spans="1:16" s="112" customFormat="1" ht="12.75">
      <c r="A57" s="120">
        <v>5</v>
      </c>
      <c r="B57" s="121" t="s">
        <v>176</v>
      </c>
      <c r="C57" s="122" t="s">
        <v>177</v>
      </c>
      <c r="D57" s="123" t="s">
        <v>32</v>
      </c>
      <c r="E57" s="124">
        <v>60.61</v>
      </c>
      <c r="F57" s="124">
        <v>68.593</v>
      </c>
      <c r="G57" s="23">
        <f t="shared" si="0"/>
        <v>7.983000000000004</v>
      </c>
      <c r="H57" s="125">
        <v>12</v>
      </c>
      <c r="I57" s="125">
        <f t="shared" si="2"/>
        <v>727.3199999999999</v>
      </c>
      <c r="J57" s="125">
        <f t="shared" si="3"/>
        <v>823.116</v>
      </c>
      <c r="K57" s="125">
        <f t="shared" si="4"/>
        <v>95.79600000000005</v>
      </c>
      <c r="L57" s="125">
        <f t="shared" si="1"/>
        <v>13.17109387889788</v>
      </c>
      <c r="M57" s="126"/>
      <c r="O57" s="127"/>
      <c r="P57" s="127"/>
    </row>
    <row r="58" spans="1:16" s="112" customFormat="1" ht="26.25">
      <c r="A58" s="120">
        <v>6</v>
      </c>
      <c r="B58" s="121" t="s">
        <v>178</v>
      </c>
      <c r="C58" s="122" t="s">
        <v>179</v>
      </c>
      <c r="D58" s="123" t="s">
        <v>32</v>
      </c>
      <c r="E58" s="124">
        <v>60.61</v>
      </c>
      <c r="F58" s="124">
        <v>68.593</v>
      </c>
      <c r="G58" s="23">
        <f t="shared" si="0"/>
        <v>7.983000000000004</v>
      </c>
      <c r="H58" s="125">
        <v>64.02</v>
      </c>
      <c r="I58" s="125">
        <f t="shared" si="2"/>
        <v>3880.2522</v>
      </c>
      <c r="J58" s="125">
        <f t="shared" si="3"/>
        <v>4391.3238599999995</v>
      </c>
      <c r="K58" s="125">
        <f t="shared" si="4"/>
        <v>511.0716599999996</v>
      </c>
      <c r="L58" s="125">
        <f t="shared" si="1"/>
        <v>13.171093878897864</v>
      </c>
      <c r="M58" s="126"/>
      <c r="O58" s="127"/>
      <c r="P58" s="127"/>
    </row>
    <row r="59" spans="1:16" s="112" customFormat="1" ht="12.75">
      <c r="A59" s="120"/>
      <c r="B59" s="121"/>
      <c r="C59" s="149" t="s">
        <v>287</v>
      </c>
      <c r="D59" s="123"/>
      <c r="E59" s="124"/>
      <c r="F59" s="124"/>
      <c r="G59" s="23"/>
      <c r="H59" s="125"/>
      <c r="I59" s="125"/>
      <c r="J59" s="125"/>
      <c r="K59" s="125"/>
      <c r="L59" s="125"/>
      <c r="M59" s="126"/>
      <c r="O59" s="127"/>
      <c r="P59" s="127"/>
    </row>
    <row r="60" spans="1:16" s="112" customFormat="1" ht="26.25">
      <c r="A60" s="120">
        <v>1</v>
      </c>
      <c r="B60" s="121" t="s">
        <v>288</v>
      </c>
      <c r="C60" s="122" t="s">
        <v>289</v>
      </c>
      <c r="D60" s="123" t="s">
        <v>32</v>
      </c>
      <c r="E60" s="124">
        <v>4.4</v>
      </c>
      <c r="F60" s="124">
        <v>4.98</v>
      </c>
      <c r="G60" s="23">
        <f t="shared" si="0"/>
        <v>0.5800000000000001</v>
      </c>
      <c r="H60" s="125">
        <v>153.48</v>
      </c>
      <c r="I60" s="125">
        <f t="shared" si="2"/>
        <v>675.312</v>
      </c>
      <c r="J60" s="125">
        <f t="shared" si="3"/>
        <v>764.3304</v>
      </c>
      <c r="K60" s="125">
        <f t="shared" si="4"/>
        <v>89.01840000000004</v>
      </c>
      <c r="L60" s="125">
        <f t="shared" si="1"/>
        <v>13.181818181818189</v>
      </c>
      <c r="M60" s="126"/>
      <c r="O60" s="127"/>
      <c r="P60" s="127"/>
    </row>
    <row r="61" spans="1:16" s="112" customFormat="1" ht="15" customHeight="1">
      <c r="A61" s="156"/>
      <c r="B61" s="121"/>
      <c r="C61" s="149" t="s">
        <v>186</v>
      </c>
      <c r="D61" s="123"/>
      <c r="E61" s="124"/>
      <c r="F61" s="124"/>
      <c r="G61" s="23"/>
      <c r="H61" s="125"/>
      <c r="I61" s="125"/>
      <c r="J61" s="125"/>
      <c r="K61" s="125"/>
      <c r="L61" s="125"/>
      <c r="M61" s="126"/>
      <c r="O61" s="127"/>
      <c r="P61" s="127"/>
    </row>
    <row r="62" spans="1:16" s="112" customFormat="1" ht="26.25">
      <c r="A62" s="156">
        <v>1</v>
      </c>
      <c r="B62" s="121" t="s">
        <v>290</v>
      </c>
      <c r="C62" s="122" t="s">
        <v>291</v>
      </c>
      <c r="D62" s="123" t="s">
        <v>48</v>
      </c>
      <c r="E62" s="124">
        <v>125.9</v>
      </c>
      <c r="F62" s="124">
        <v>140.02</v>
      </c>
      <c r="G62" s="23">
        <f t="shared" si="0"/>
        <v>14.120000000000005</v>
      </c>
      <c r="H62" s="125">
        <v>47.34</v>
      </c>
      <c r="I62" s="125">
        <f t="shared" si="2"/>
        <v>5960.106000000001</v>
      </c>
      <c r="J62" s="125">
        <f t="shared" si="3"/>
        <v>6628.546800000001</v>
      </c>
      <c r="K62" s="125">
        <f t="shared" si="4"/>
        <v>668.4408000000003</v>
      </c>
      <c r="L62" s="125">
        <f t="shared" si="1"/>
        <v>11.215250198570299</v>
      </c>
      <c r="M62" s="126"/>
      <c r="O62" s="127"/>
      <c r="P62" s="127"/>
    </row>
    <row r="63" spans="1:16" s="112" customFormat="1" ht="12.75">
      <c r="A63" s="156">
        <v>2</v>
      </c>
      <c r="B63" s="121"/>
      <c r="C63" s="122" t="s">
        <v>292</v>
      </c>
      <c r="D63" s="123" t="s">
        <v>188</v>
      </c>
      <c r="E63" s="124">
        <v>125.9</v>
      </c>
      <c r="F63" s="124">
        <v>140.02</v>
      </c>
      <c r="G63" s="23">
        <f t="shared" si="0"/>
        <v>14.120000000000005</v>
      </c>
      <c r="H63" s="125">
        <v>250</v>
      </c>
      <c r="I63" s="125">
        <f t="shared" si="2"/>
        <v>31475</v>
      </c>
      <c r="J63" s="125">
        <f t="shared" si="3"/>
        <v>35005</v>
      </c>
      <c r="K63" s="125">
        <f t="shared" si="4"/>
        <v>3530</v>
      </c>
      <c r="L63" s="125">
        <f t="shared" si="1"/>
        <v>11.215250198570294</v>
      </c>
      <c r="M63" s="126"/>
      <c r="O63" s="127"/>
      <c r="P63" s="127"/>
    </row>
    <row r="64" spans="1:16" s="112" customFormat="1" ht="26.25">
      <c r="A64" s="131">
        <v>3</v>
      </c>
      <c r="B64" s="121" t="s">
        <v>293</v>
      </c>
      <c r="C64" s="122" t="s">
        <v>294</v>
      </c>
      <c r="D64" s="123" t="s">
        <v>48</v>
      </c>
      <c r="E64" s="124">
        <v>259.5</v>
      </c>
      <c r="F64" s="124">
        <v>296.14</v>
      </c>
      <c r="G64" s="23">
        <f t="shared" si="0"/>
        <v>36.639999999999986</v>
      </c>
      <c r="H64" s="125">
        <v>45.37</v>
      </c>
      <c r="I64" s="125">
        <f t="shared" si="2"/>
        <v>11773.515</v>
      </c>
      <c r="J64" s="125">
        <f t="shared" si="3"/>
        <v>13435.871799999999</v>
      </c>
      <c r="K64" s="125">
        <f t="shared" si="4"/>
        <v>1662.3567999999996</v>
      </c>
      <c r="L64" s="125">
        <f t="shared" si="1"/>
        <v>14.119460500963388</v>
      </c>
      <c r="M64" s="126"/>
      <c r="O64" s="127"/>
      <c r="P64" s="127"/>
    </row>
    <row r="65" spans="1:16" s="112" customFormat="1" ht="12.75">
      <c r="A65" s="156">
        <v>4</v>
      </c>
      <c r="B65" s="121"/>
      <c r="C65" s="122" t="s">
        <v>295</v>
      </c>
      <c r="D65" s="123" t="s">
        <v>188</v>
      </c>
      <c r="E65" s="124">
        <v>259.5</v>
      </c>
      <c r="F65" s="124">
        <v>296.14</v>
      </c>
      <c r="G65" s="23">
        <f t="shared" si="0"/>
        <v>36.639999999999986</v>
      </c>
      <c r="H65" s="125">
        <v>139</v>
      </c>
      <c r="I65" s="125">
        <f t="shared" si="2"/>
        <v>36070.5</v>
      </c>
      <c r="J65" s="125">
        <f t="shared" si="3"/>
        <v>41163.46</v>
      </c>
      <c r="K65" s="125">
        <f t="shared" si="4"/>
        <v>5092.959999999999</v>
      </c>
      <c r="L65" s="125">
        <f t="shared" si="1"/>
        <v>14.11946050096339</v>
      </c>
      <c r="M65" s="126"/>
      <c r="O65" s="127"/>
      <c r="P65" s="127"/>
    </row>
    <row r="66" spans="1:16" s="112" customFormat="1" ht="26.25">
      <c r="A66" s="156">
        <v>5</v>
      </c>
      <c r="B66" s="121" t="s">
        <v>296</v>
      </c>
      <c r="C66" s="122" t="s">
        <v>297</v>
      </c>
      <c r="D66" s="123" t="s">
        <v>51</v>
      </c>
      <c r="E66" s="124">
        <v>21</v>
      </c>
      <c r="F66" s="124">
        <v>24</v>
      </c>
      <c r="G66" s="23">
        <f t="shared" si="0"/>
        <v>3</v>
      </c>
      <c r="H66" s="125">
        <v>135.05</v>
      </c>
      <c r="I66" s="125">
        <f t="shared" si="2"/>
        <v>2836.05</v>
      </c>
      <c r="J66" s="125">
        <f t="shared" si="3"/>
        <v>3241.2000000000003</v>
      </c>
      <c r="K66" s="125">
        <f t="shared" si="4"/>
        <v>405.1500000000001</v>
      </c>
      <c r="L66" s="125">
        <f t="shared" si="1"/>
        <v>14.285714285714288</v>
      </c>
      <c r="M66" s="126"/>
      <c r="O66" s="127"/>
      <c r="P66" s="127"/>
    </row>
    <row r="67" spans="1:16" s="112" customFormat="1" ht="12.75">
      <c r="A67" s="156">
        <v>6</v>
      </c>
      <c r="B67" s="121"/>
      <c r="C67" s="122" t="s">
        <v>298</v>
      </c>
      <c r="D67" s="123" t="s">
        <v>188</v>
      </c>
      <c r="E67" s="124">
        <v>19</v>
      </c>
      <c r="F67" s="124">
        <v>22</v>
      </c>
      <c r="G67" s="23">
        <f t="shared" si="0"/>
        <v>3</v>
      </c>
      <c r="H67" s="125">
        <v>1360.54</v>
      </c>
      <c r="I67" s="125">
        <f t="shared" si="2"/>
        <v>25850.26</v>
      </c>
      <c r="J67" s="125">
        <f t="shared" si="3"/>
        <v>29931.879999999997</v>
      </c>
      <c r="K67" s="125">
        <f t="shared" si="4"/>
        <v>4081.619999999999</v>
      </c>
      <c r="L67" s="125">
        <f t="shared" si="1"/>
        <v>15.789473684210524</v>
      </c>
      <c r="M67" s="126"/>
      <c r="O67" s="127"/>
      <c r="P67" s="127"/>
    </row>
    <row r="68" spans="1:16" s="112" customFormat="1" ht="12.75">
      <c r="A68" s="156">
        <v>7</v>
      </c>
      <c r="B68" s="121"/>
      <c r="C68" s="122" t="s">
        <v>299</v>
      </c>
      <c r="D68" s="123" t="s">
        <v>188</v>
      </c>
      <c r="E68" s="124">
        <v>1</v>
      </c>
      <c r="F68" s="124">
        <v>1</v>
      </c>
      <c r="G68" s="23">
        <f t="shared" si="0"/>
        <v>0</v>
      </c>
      <c r="H68" s="125">
        <v>4688.11</v>
      </c>
      <c r="I68" s="125">
        <f t="shared" si="2"/>
        <v>4688.11</v>
      </c>
      <c r="J68" s="125">
        <f t="shared" si="3"/>
        <v>4688.11</v>
      </c>
      <c r="K68" s="125">
        <f t="shared" si="4"/>
        <v>0</v>
      </c>
      <c r="L68" s="125">
        <f t="shared" si="1"/>
        <v>0</v>
      </c>
      <c r="M68" s="126"/>
      <c r="O68" s="127"/>
      <c r="P68" s="127"/>
    </row>
    <row r="69" spans="1:16" ht="12.75">
      <c r="A69" s="143">
        <v>8</v>
      </c>
      <c r="B69" s="158"/>
      <c r="C69" s="145" t="s">
        <v>300</v>
      </c>
      <c r="D69" s="129" t="s">
        <v>188</v>
      </c>
      <c r="E69" s="159">
        <v>1</v>
      </c>
      <c r="F69" s="118">
        <v>1</v>
      </c>
      <c r="G69" s="23">
        <f t="shared" si="0"/>
        <v>0</v>
      </c>
      <c r="H69" s="119">
        <v>504.02</v>
      </c>
      <c r="I69" s="119">
        <f t="shared" si="2"/>
        <v>504.02</v>
      </c>
      <c r="J69" s="119">
        <f t="shared" si="3"/>
        <v>504.02</v>
      </c>
      <c r="K69" s="125">
        <f t="shared" si="4"/>
        <v>0</v>
      </c>
      <c r="L69" s="4">
        <f t="shared" si="1"/>
        <v>0</v>
      </c>
      <c r="M69" s="29"/>
      <c r="N69" s="3"/>
      <c r="O69" s="127"/>
      <c r="P69" s="127"/>
    </row>
    <row r="70" spans="1:16" s="112" customFormat="1" ht="15" customHeight="1">
      <c r="A70" s="131">
        <v>9</v>
      </c>
      <c r="B70" s="121"/>
      <c r="C70" s="122" t="s">
        <v>301</v>
      </c>
      <c r="D70" s="123" t="s">
        <v>188</v>
      </c>
      <c r="E70" s="124">
        <v>1</v>
      </c>
      <c r="F70" s="124">
        <v>1</v>
      </c>
      <c r="G70" s="23">
        <f t="shared" si="0"/>
        <v>0</v>
      </c>
      <c r="H70" s="125">
        <v>264.46</v>
      </c>
      <c r="I70" s="125">
        <f t="shared" si="2"/>
        <v>264.46</v>
      </c>
      <c r="J70" s="125">
        <f t="shared" si="3"/>
        <v>264.46</v>
      </c>
      <c r="K70" s="125">
        <f t="shared" si="4"/>
        <v>0</v>
      </c>
      <c r="L70" s="125">
        <f t="shared" si="1"/>
        <v>0</v>
      </c>
      <c r="M70" s="126"/>
      <c r="O70" s="127"/>
      <c r="P70" s="127"/>
    </row>
    <row r="71" spans="1:14" ht="12.75">
      <c r="A71" s="143">
        <v>10</v>
      </c>
      <c r="B71" s="144" t="s">
        <v>302</v>
      </c>
      <c r="C71" s="145" t="s">
        <v>303</v>
      </c>
      <c r="D71" s="129" t="s">
        <v>51</v>
      </c>
      <c r="E71" s="146">
        <v>19</v>
      </c>
      <c r="F71" s="118">
        <v>22</v>
      </c>
      <c r="G71" s="23">
        <f t="shared" si="0"/>
        <v>3</v>
      </c>
      <c r="H71" s="119">
        <v>66.99</v>
      </c>
      <c r="I71" s="119">
        <f t="shared" si="2"/>
        <v>1272.81</v>
      </c>
      <c r="J71" s="119">
        <f t="shared" si="3"/>
        <v>1473.78</v>
      </c>
      <c r="K71" s="125">
        <f t="shared" si="4"/>
        <v>200.97000000000003</v>
      </c>
      <c r="L71" s="4">
        <f t="shared" si="1"/>
        <v>15.78947368421053</v>
      </c>
      <c r="M71" s="5"/>
      <c r="N71" s="3"/>
    </row>
    <row r="72" spans="1:16" s="112" customFormat="1" ht="12.75">
      <c r="A72" s="120">
        <v>11</v>
      </c>
      <c r="B72" s="121"/>
      <c r="C72" s="122" t="s">
        <v>304</v>
      </c>
      <c r="D72" s="123" t="s">
        <v>188</v>
      </c>
      <c r="E72" s="124">
        <v>19</v>
      </c>
      <c r="F72" s="124">
        <v>22</v>
      </c>
      <c r="G72" s="23">
        <f t="shared" si="0"/>
        <v>3</v>
      </c>
      <c r="H72" s="125">
        <v>72.12</v>
      </c>
      <c r="I72" s="125">
        <f t="shared" si="2"/>
        <v>1370.2800000000002</v>
      </c>
      <c r="J72" s="125">
        <f t="shared" si="3"/>
        <v>1586.64</v>
      </c>
      <c r="K72" s="125">
        <f t="shared" si="4"/>
        <v>216.3599999999999</v>
      </c>
      <c r="L72" s="125">
        <f t="shared" si="1"/>
        <v>15.789473684210517</v>
      </c>
      <c r="M72" s="126"/>
      <c r="O72" s="127"/>
      <c r="P72" s="127"/>
    </row>
    <row r="73" spans="1:16" s="112" customFormat="1" ht="12.75">
      <c r="A73" s="120">
        <v>12</v>
      </c>
      <c r="B73" s="121"/>
      <c r="C73" s="122" t="s">
        <v>305</v>
      </c>
      <c r="D73" s="123" t="s">
        <v>188</v>
      </c>
      <c r="E73" s="124">
        <v>19</v>
      </c>
      <c r="F73" s="124">
        <v>22</v>
      </c>
      <c r="G73" s="23">
        <f t="shared" si="0"/>
        <v>3</v>
      </c>
      <c r="H73" s="125">
        <v>31.25</v>
      </c>
      <c r="I73" s="125">
        <f t="shared" si="2"/>
        <v>593.75</v>
      </c>
      <c r="J73" s="125">
        <f t="shared" si="3"/>
        <v>687.5</v>
      </c>
      <c r="K73" s="125">
        <f t="shared" si="4"/>
        <v>93.75</v>
      </c>
      <c r="L73" s="125">
        <f t="shared" si="1"/>
        <v>15.789473684210526</v>
      </c>
      <c r="M73" s="126"/>
      <c r="O73" s="127"/>
      <c r="P73" s="127"/>
    </row>
    <row r="74" spans="1:16" s="112" customFormat="1" ht="26.25">
      <c r="A74" s="120">
        <v>13</v>
      </c>
      <c r="B74" s="121" t="s">
        <v>302</v>
      </c>
      <c r="C74" s="122" t="s">
        <v>303</v>
      </c>
      <c r="D74" s="123" t="s">
        <v>51</v>
      </c>
      <c r="E74" s="124">
        <v>11</v>
      </c>
      <c r="F74" s="124">
        <v>12</v>
      </c>
      <c r="G74" s="23">
        <f t="shared" si="0"/>
        <v>1</v>
      </c>
      <c r="H74" s="125">
        <v>66.99</v>
      </c>
      <c r="I74" s="125">
        <f t="shared" si="2"/>
        <v>736.89</v>
      </c>
      <c r="J74" s="125">
        <f t="shared" si="3"/>
        <v>803.8799999999999</v>
      </c>
      <c r="K74" s="125">
        <f t="shared" si="4"/>
        <v>66.9899999999999</v>
      </c>
      <c r="L74" s="125">
        <f t="shared" si="1"/>
        <v>9.090909090909078</v>
      </c>
      <c r="M74" s="126"/>
      <c r="O74" s="127"/>
      <c r="P74" s="127"/>
    </row>
    <row r="75" spans="1:16" s="112" customFormat="1" ht="12.75">
      <c r="A75" s="120">
        <v>14</v>
      </c>
      <c r="B75" s="121"/>
      <c r="C75" s="122" t="s">
        <v>306</v>
      </c>
      <c r="D75" s="123" t="s">
        <v>188</v>
      </c>
      <c r="E75" s="124">
        <v>11</v>
      </c>
      <c r="F75" s="124">
        <v>12</v>
      </c>
      <c r="G75" s="23">
        <f aca="true" t="shared" si="5" ref="G75:G114">F75-E75</f>
        <v>1</v>
      </c>
      <c r="H75" s="125">
        <v>119.01</v>
      </c>
      <c r="I75" s="125">
        <f t="shared" si="2"/>
        <v>1309.1100000000001</v>
      </c>
      <c r="J75" s="125">
        <f t="shared" si="3"/>
        <v>1428.1200000000001</v>
      </c>
      <c r="K75" s="125">
        <f t="shared" si="4"/>
        <v>119.00999999999999</v>
      </c>
      <c r="L75" s="125">
        <f aca="true" t="shared" si="6" ref="L75:L114">K75/(I75/100)</f>
        <v>9.09090909090909</v>
      </c>
      <c r="M75" s="126"/>
      <c r="O75" s="127"/>
      <c r="P75" s="127"/>
    </row>
    <row r="76" spans="1:16" s="112" customFormat="1" ht="26.25">
      <c r="A76" s="120">
        <v>15</v>
      </c>
      <c r="B76" s="121" t="s">
        <v>307</v>
      </c>
      <c r="C76" s="122" t="s">
        <v>308</v>
      </c>
      <c r="D76" s="123" t="s">
        <v>51</v>
      </c>
      <c r="E76" s="124">
        <v>1</v>
      </c>
      <c r="F76" s="124">
        <v>1</v>
      </c>
      <c r="G76" s="23">
        <f t="shared" si="5"/>
        <v>0</v>
      </c>
      <c r="H76" s="125">
        <v>72.97</v>
      </c>
      <c r="I76" s="125">
        <f aca="true" t="shared" si="7" ref="I76:I108">E76*H76</f>
        <v>72.97</v>
      </c>
      <c r="J76" s="125">
        <f aca="true" t="shared" si="8" ref="J76:J108">F76*H76</f>
        <v>72.97</v>
      </c>
      <c r="K76" s="125">
        <f aca="true" t="shared" si="9" ref="K76:K108">J76-I76</f>
        <v>0</v>
      </c>
      <c r="L76" s="125">
        <f t="shared" si="6"/>
        <v>0</v>
      </c>
      <c r="M76" s="126"/>
      <c r="O76" s="127"/>
      <c r="P76" s="127"/>
    </row>
    <row r="77" spans="1:16" s="112" customFormat="1" ht="15" customHeight="1">
      <c r="A77" s="160">
        <v>16</v>
      </c>
      <c r="B77" s="121"/>
      <c r="C77" s="122" t="s">
        <v>309</v>
      </c>
      <c r="D77" s="123" t="s">
        <v>188</v>
      </c>
      <c r="E77" s="124">
        <v>1</v>
      </c>
      <c r="F77" s="124">
        <v>1</v>
      </c>
      <c r="G77" s="23">
        <f t="shared" si="5"/>
        <v>0</v>
      </c>
      <c r="H77" s="125">
        <v>152.66</v>
      </c>
      <c r="I77" s="125">
        <f t="shared" si="7"/>
        <v>152.66</v>
      </c>
      <c r="J77" s="125">
        <f t="shared" si="8"/>
        <v>152.66</v>
      </c>
      <c r="K77" s="125">
        <f t="shared" si="9"/>
        <v>0</v>
      </c>
      <c r="L77" s="125">
        <f t="shared" si="6"/>
        <v>0</v>
      </c>
      <c r="M77" s="126"/>
      <c r="O77" s="127"/>
      <c r="P77" s="127"/>
    </row>
    <row r="78" spans="1:16" s="112" customFormat="1" ht="12.75">
      <c r="A78" s="156">
        <v>17</v>
      </c>
      <c r="B78" s="121"/>
      <c r="C78" s="122" t="s">
        <v>310</v>
      </c>
      <c r="D78" s="123" t="s">
        <v>188</v>
      </c>
      <c r="E78" s="124">
        <v>3</v>
      </c>
      <c r="F78" s="124">
        <v>3</v>
      </c>
      <c r="G78" s="23">
        <f t="shared" si="5"/>
        <v>0</v>
      </c>
      <c r="H78" s="125">
        <v>67.32</v>
      </c>
      <c r="I78" s="125">
        <f t="shared" si="7"/>
        <v>201.95999999999998</v>
      </c>
      <c r="J78" s="125">
        <f t="shared" si="8"/>
        <v>201.95999999999998</v>
      </c>
      <c r="K78" s="125">
        <f t="shared" si="9"/>
        <v>0</v>
      </c>
      <c r="L78" s="125">
        <f t="shared" si="6"/>
        <v>0</v>
      </c>
      <c r="M78" s="126"/>
      <c r="O78" s="127"/>
      <c r="P78" s="127"/>
    </row>
    <row r="79" spans="1:16" s="112" customFormat="1" ht="26.25">
      <c r="A79" s="156">
        <v>18</v>
      </c>
      <c r="B79" s="121" t="s">
        <v>302</v>
      </c>
      <c r="C79" s="122" t="s">
        <v>303</v>
      </c>
      <c r="D79" s="123" t="s">
        <v>51</v>
      </c>
      <c r="E79" s="124">
        <v>22</v>
      </c>
      <c r="F79" s="124">
        <v>25</v>
      </c>
      <c r="G79" s="23">
        <f t="shared" si="5"/>
        <v>3</v>
      </c>
      <c r="H79" s="125">
        <v>66.99</v>
      </c>
      <c r="I79" s="125">
        <f t="shared" si="7"/>
        <v>1473.78</v>
      </c>
      <c r="J79" s="125">
        <f t="shared" si="8"/>
        <v>1674.7499999999998</v>
      </c>
      <c r="K79" s="125">
        <f t="shared" si="9"/>
        <v>200.9699999999998</v>
      </c>
      <c r="L79" s="125">
        <f t="shared" si="6"/>
        <v>13.636363636363622</v>
      </c>
      <c r="M79" s="126"/>
      <c r="O79" s="127"/>
      <c r="P79" s="127"/>
    </row>
    <row r="80" spans="1:16" s="112" customFormat="1" ht="12.75" customHeight="1">
      <c r="A80" s="156">
        <v>19</v>
      </c>
      <c r="B80" s="121"/>
      <c r="C80" s="122" t="s">
        <v>311</v>
      </c>
      <c r="D80" s="123" t="s">
        <v>188</v>
      </c>
      <c r="E80" s="124">
        <v>22</v>
      </c>
      <c r="F80" s="124">
        <v>25</v>
      </c>
      <c r="G80" s="23">
        <f t="shared" si="5"/>
        <v>3</v>
      </c>
      <c r="H80" s="125">
        <v>168.29</v>
      </c>
      <c r="I80" s="125">
        <f t="shared" si="7"/>
        <v>3702.3799999999997</v>
      </c>
      <c r="J80" s="125">
        <f t="shared" si="8"/>
        <v>4207.25</v>
      </c>
      <c r="K80" s="125">
        <f t="shared" si="9"/>
        <v>504.87000000000035</v>
      </c>
      <c r="L80" s="125">
        <f t="shared" si="6"/>
        <v>13.636363636363647</v>
      </c>
      <c r="M80" s="126"/>
      <c r="O80" s="127"/>
      <c r="P80" s="127"/>
    </row>
    <row r="81" spans="1:16" s="112" customFormat="1" ht="12.75" customHeight="1">
      <c r="A81" s="156">
        <v>20</v>
      </c>
      <c r="B81" s="121"/>
      <c r="C81" s="122" t="s">
        <v>305</v>
      </c>
      <c r="D81" s="123" t="s">
        <v>188</v>
      </c>
      <c r="E81" s="124">
        <v>22</v>
      </c>
      <c r="F81" s="124">
        <v>25</v>
      </c>
      <c r="G81" s="23">
        <f t="shared" si="5"/>
        <v>3</v>
      </c>
      <c r="H81" s="125">
        <v>31.25</v>
      </c>
      <c r="I81" s="125">
        <f t="shared" si="7"/>
        <v>687.5</v>
      </c>
      <c r="J81" s="125">
        <f t="shared" si="8"/>
        <v>781.25</v>
      </c>
      <c r="K81" s="125">
        <f t="shared" si="9"/>
        <v>93.75</v>
      </c>
      <c r="L81" s="125">
        <f t="shared" si="6"/>
        <v>13.636363636363637</v>
      </c>
      <c r="M81" s="126"/>
      <c r="O81" s="127"/>
      <c r="P81" s="127"/>
    </row>
    <row r="82" spans="1:16" s="112" customFormat="1" ht="26.25">
      <c r="A82" s="120">
        <v>21</v>
      </c>
      <c r="B82" s="121" t="s">
        <v>307</v>
      </c>
      <c r="C82" s="122" t="s">
        <v>308</v>
      </c>
      <c r="D82" s="123" t="s">
        <v>51</v>
      </c>
      <c r="E82" s="124">
        <v>4</v>
      </c>
      <c r="F82" s="124">
        <v>6</v>
      </c>
      <c r="G82" s="23">
        <f t="shared" si="5"/>
        <v>2</v>
      </c>
      <c r="H82" s="125">
        <v>72.97</v>
      </c>
      <c r="I82" s="125">
        <f t="shared" si="7"/>
        <v>291.88</v>
      </c>
      <c r="J82" s="125">
        <f t="shared" si="8"/>
        <v>437.82</v>
      </c>
      <c r="K82" s="125">
        <f t="shared" si="9"/>
        <v>145.94</v>
      </c>
      <c r="L82" s="125">
        <f t="shared" si="6"/>
        <v>50</v>
      </c>
      <c r="M82" s="126"/>
      <c r="O82" s="127"/>
      <c r="P82" s="127"/>
    </row>
    <row r="83" spans="1:16" s="112" customFormat="1" ht="12.75">
      <c r="A83" s="120">
        <v>22</v>
      </c>
      <c r="B83" s="121"/>
      <c r="C83" s="122" t="s">
        <v>301</v>
      </c>
      <c r="D83" s="123" t="s">
        <v>188</v>
      </c>
      <c r="E83" s="124">
        <v>4</v>
      </c>
      <c r="F83" s="124">
        <v>6</v>
      </c>
      <c r="G83" s="23">
        <f t="shared" si="5"/>
        <v>2</v>
      </c>
      <c r="H83" s="125">
        <v>264.46</v>
      </c>
      <c r="I83" s="125">
        <f t="shared" si="7"/>
        <v>1057.84</v>
      </c>
      <c r="J83" s="125">
        <f t="shared" si="8"/>
        <v>1586.7599999999998</v>
      </c>
      <c r="K83" s="125">
        <f t="shared" si="9"/>
        <v>528.9199999999998</v>
      </c>
      <c r="L83" s="125">
        <f t="shared" si="6"/>
        <v>49.99999999999999</v>
      </c>
      <c r="M83" s="126"/>
      <c r="O83" s="127"/>
      <c r="P83" s="127"/>
    </row>
    <row r="84" spans="1:16" s="112" customFormat="1" ht="26.25">
      <c r="A84" s="120">
        <v>23</v>
      </c>
      <c r="B84" s="121" t="s">
        <v>307</v>
      </c>
      <c r="C84" s="122" t="s">
        <v>308</v>
      </c>
      <c r="D84" s="123" t="s">
        <v>51</v>
      </c>
      <c r="E84" s="124">
        <v>8</v>
      </c>
      <c r="F84" s="124">
        <v>9</v>
      </c>
      <c r="G84" s="23">
        <f t="shared" si="5"/>
        <v>1</v>
      </c>
      <c r="H84" s="125">
        <v>72.97</v>
      </c>
      <c r="I84" s="125">
        <f t="shared" si="7"/>
        <v>583.76</v>
      </c>
      <c r="J84" s="125">
        <f t="shared" si="8"/>
        <v>656.73</v>
      </c>
      <c r="K84" s="125">
        <f t="shared" si="9"/>
        <v>72.97000000000003</v>
      </c>
      <c r="L84" s="125">
        <f t="shared" si="6"/>
        <v>12.500000000000004</v>
      </c>
      <c r="M84" s="126"/>
      <c r="O84" s="127"/>
      <c r="P84" s="127"/>
    </row>
    <row r="85" spans="1:16" s="112" customFormat="1" ht="12.75">
      <c r="A85" s="120">
        <v>24</v>
      </c>
      <c r="B85" s="121"/>
      <c r="C85" s="122" t="s">
        <v>312</v>
      </c>
      <c r="D85" s="123" t="s">
        <v>188</v>
      </c>
      <c r="E85" s="124">
        <v>8</v>
      </c>
      <c r="F85" s="124">
        <v>9</v>
      </c>
      <c r="G85" s="23">
        <f t="shared" si="5"/>
        <v>1</v>
      </c>
      <c r="H85" s="125">
        <v>114.2</v>
      </c>
      <c r="I85" s="125">
        <f t="shared" si="7"/>
        <v>913.6</v>
      </c>
      <c r="J85" s="125">
        <f t="shared" si="8"/>
        <v>1027.8</v>
      </c>
      <c r="K85" s="125">
        <f t="shared" si="9"/>
        <v>114.19999999999993</v>
      </c>
      <c r="L85" s="125">
        <f t="shared" si="6"/>
        <v>12.499999999999991</v>
      </c>
      <c r="M85" s="126"/>
      <c r="O85" s="127"/>
      <c r="P85" s="127"/>
    </row>
    <row r="86" spans="1:16" s="112" customFormat="1" ht="26.25">
      <c r="A86" s="120">
        <v>25</v>
      </c>
      <c r="B86" s="121" t="s">
        <v>313</v>
      </c>
      <c r="C86" s="122" t="s">
        <v>314</v>
      </c>
      <c r="D86" s="123" t="s">
        <v>51</v>
      </c>
      <c r="E86" s="124">
        <v>45</v>
      </c>
      <c r="F86" s="124">
        <v>51</v>
      </c>
      <c r="G86" s="23">
        <f t="shared" si="5"/>
        <v>6</v>
      </c>
      <c r="H86" s="125">
        <v>119.05</v>
      </c>
      <c r="I86" s="125">
        <f t="shared" si="7"/>
        <v>5357.25</v>
      </c>
      <c r="J86" s="125">
        <f t="shared" si="8"/>
        <v>6071.55</v>
      </c>
      <c r="K86" s="125">
        <f t="shared" si="9"/>
        <v>714.3000000000002</v>
      </c>
      <c r="L86" s="125">
        <f t="shared" si="6"/>
        <v>13.333333333333337</v>
      </c>
      <c r="M86" s="126"/>
      <c r="O86" s="127"/>
      <c r="P86" s="127"/>
    </row>
    <row r="87" spans="1:16" s="112" customFormat="1" ht="12.75">
      <c r="A87" s="120">
        <v>26</v>
      </c>
      <c r="B87" s="121"/>
      <c r="C87" s="122" t="s">
        <v>300</v>
      </c>
      <c r="D87" s="123" t="s">
        <v>188</v>
      </c>
      <c r="E87" s="124">
        <v>45</v>
      </c>
      <c r="F87" s="124">
        <v>51</v>
      </c>
      <c r="G87" s="23">
        <f t="shared" si="5"/>
        <v>6</v>
      </c>
      <c r="H87" s="125">
        <v>504.02</v>
      </c>
      <c r="I87" s="125">
        <f t="shared" si="7"/>
        <v>22680.899999999998</v>
      </c>
      <c r="J87" s="125">
        <f t="shared" si="8"/>
        <v>25705.02</v>
      </c>
      <c r="K87" s="125">
        <f t="shared" si="9"/>
        <v>3024.1200000000026</v>
      </c>
      <c r="L87" s="125">
        <f t="shared" si="6"/>
        <v>13.333333333333346</v>
      </c>
      <c r="M87" s="126"/>
      <c r="O87" s="127"/>
      <c r="P87" s="127"/>
    </row>
    <row r="88" spans="1:16" s="112" customFormat="1" ht="26.25">
      <c r="A88" s="120">
        <v>27</v>
      </c>
      <c r="B88" s="121" t="s">
        <v>307</v>
      </c>
      <c r="C88" s="122" t="s">
        <v>308</v>
      </c>
      <c r="D88" s="123" t="s">
        <v>51</v>
      </c>
      <c r="E88" s="124">
        <v>44</v>
      </c>
      <c r="F88" s="124">
        <v>50</v>
      </c>
      <c r="G88" s="23">
        <f t="shared" si="5"/>
        <v>6</v>
      </c>
      <c r="H88" s="125">
        <v>72.97</v>
      </c>
      <c r="I88" s="125">
        <f t="shared" si="7"/>
        <v>3210.68</v>
      </c>
      <c r="J88" s="125">
        <f t="shared" si="8"/>
        <v>3648.5</v>
      </c>
      <c r="K88" s="125">
        <f t="shared" si="9"/>
        <v>437.82000000000016</v>
      </c>
      <c r="L88" s="125">
        <f t="shared" si="6"/>
        <v>13.636363636363642</v>
      </c>
      <c r="M88" s="126"/>
      <c r="O88" s="127"/>
      <c r="P88" s="127"/>
    </row>
    <row r="89" spans="1:16" s="112" customFormat="1" ht="12.75">
      <c r="A89" s="120">
        <v>28</v>
      </c>
      <c r="B89" s="121"/>
      <c r="C89" s="122" t="s">
        <v>315</v>
      </c>
      <c r="D89" s="123" t="s">
        <v>188</v>
      </c>
      <c r="E89" s="124">
        <v>44</v>
      </c>
      <c r="F89" s="124">
        <v>50</v>
      </c>
      <c r="G89" s="23">
        <f t="shared" si="5"/>
        <v>6</v>
      </c>
      <c r="H89" s="125">
        <v>544.54</v>
      </c>
      <c r="I89" s="125">
        <f t="shared" si="7"/>
        <v>23959.76</v>
      </c>
      <c r="J89" s="125">
        <f t="shared" si="8"/>
        <v>27227</v>
      </c>
      <c r="K89" s="125">
        <f t="shared" si="9"/>
        <v>3267.2400000000016</v>
      </c>
      <c r="L89" s="125">
        <f t="shared" si="6"/>
        <v>13.636363636363644</v>
      </c>
      <c r="M89" s="126"/>
      <c r="O89" s="127"/>
      <c r="P89" s="127"/>
    </row>
    <row r="90" spans="1:16" s="112" customFormat="1" ht="26.25">
      <c r="A90" s="120">
        <v>29</v>
      </c>
      <c r="B90" s="121" t="s">
        <v>302</v>
      </c>
      <c r="C90" s="122" t="s">
        <v>303</v>
      </c>
      <c r="D90" s="123" t="s">
        <v>51</v>
      </c>
      <c r="E90" s="124">
        <v>44</v>
      </c>
      <c r="F90" s="124">
        <v>50</v>
      </c>
      <c r="G90" s="23">
        <f t="shared" si="5"/>
        <v>6</v>
      </c>
      <c r="H90" s="125">
        <v>66.99</v>
      </c>
      <c r="I90" s="125">
        <f t="shared" si="7"/>
        <v>2947.56</v>
      </c>
      <c r="J90" s="125">
        <f t="shared" si="8"/>
        <v>3349.4999999999995</v>
      </c>
      <c r="K90" s="125">
        <f t="shared" si="9"/>
        <v>401.9399999999996</v>
      </c>
      <c r="L90" s="125">
        <f t="shared" si="6"/>
        <v>13.636363636363622</v>
      </c>
      <c r="M90" s="126"/>
      <c r="O90" s="127"/>
      <c r="P90" s="127"/>
    </row>
    <row r="91" spans="1:16" s="112" customFormat="1" ht="12.75">
      <c r="A91" s="120">
        <v>30</v>
      </c>
      <c r="B91" s="121"/>
      <c r="C91" s="122" t="s">
        <v>311</v>
      </c>
      <c r="D91" s="123" t="s">
        <v>188</v>
      </c>
      <c r="E91" s="124">
        <v>44</v>
      </c>
      <c r="F91" s="124">
        <v>50</v>
      </c>
      <c r="G91" s="23">
        <f t="shared" si="5"/>
        <v>6</v>
      </c>
      <c r="H91" s="125">
        <v>168.29</v>
      </c>
      <c r="I91" s="125">
        <f t="shared" si="7"/>
        <v>7404.759999999999</v>
      </c>
      <c r="J91" s="125">
        <f t="shared" si="8"/>
        <v>8414.5</v>
      </c>
      <c r="K91" s="125">
        <f t="shared" si="9"/>
        <v>1009.7400000000007</v>
      </c>
      <c r="L91" s="125">
        <f t="shared" si="6"/>
        <v>13.636363636363647</v>
      </c>
      <c r="M91" s="126"/>
      <c r="O91" s="127"/>
      <c r="P91" s="127"/>
    </row>
    <row r="92" spans="1:16" s="112" customFormat="1" ht="12.75">
      <c r="A92" s="120">
        <v>31</v>
      </c>
      <c r="B92" s="121"/>
      <c r="C92" s="122" t="s">
        <v>305</v>
      </c>
      <c r="D92" s="123" t="s">
        <v>188</v>
      </c>
      <c r="E92" s="124">
        <v>44</v>
      </c>
      <c r="F92" s="124">
        <v>50</v>
      </c>
      <c r="G92" s="23">
        <f t="shared" si="5"/>
        <v>6</v>
      </c>
      <c r="H92" s="125">
        <v>31.25</v>
      </c>
      <c r="I92" s="125">
        <f t="shared" si="7"/>
        <v>1375</v>
      </c>
      <c r="J92" s="125">
        <f t="shared" si="8"/>
        <v>1562.5</v>
      </c>
      <c r="K92" s="125">
        <f t="shared" si="9"/>
        <v>187.5</v>
      </c>
      <c r="L92" s="125">
        <f t="shared" si="6"/>
        <v>13.636363636363637</v>
      </c>
      <c r="M92" s="126"/>
      <c r="O92" s="127"/>
      <c r="P92" s="127"/>
    </row>
    <row r="93" spans="1:14" s="142" customFormat="1" ht="12.75">
      <c r="A93" s="136"/>
      <c r="B93" s="114" t="s">
        <v>139</v>
      </c>
      <c r="C93" s="115" t="s">
        <v>192</v>
      </c>
      <c r="D93" s="116"/>
      <c r="E93" s="117"/>
      <c r="F93" s="137"/>
      <c r="G93" s="138"/>
      <c r="H93" s="139"/>
      <c r="I93" s="152"/>
      <c r="J93" s="139"/>
      <c r="K93" s="152"/>
      <c r="L93" s="140"/>
      <c r="M93" s="141"/>
      <c r="N93" s="30"/>
    </row>
    <row r="94" spans="1:16" s="112" customFormat="1" ht="12.75">
      <c r="A94" s="120">
        <v>1</v>
      </c>
      <c r="B94" s="121" t="s">
        <v>316</v>
      </c>
      <c r="C94" s="122" t="s">
        <v>317</v>
      </c>
      <c r="D94" s="123" t="s">
        <v>48</v>
      </c>
      <c r="E94" s="124">
        <v>385.4</v>
      </c>
      <c r="F94" s="124">
        <v>436.16</v>
      </c>
      <c r="G94" s="23">
        <f t="shared" si="5"/>
        <v>50.76000000000005</v>
      </c>
      <c r="H94" s="125">
        <v>35</v>
      </c>
      <c r="I94" s="125">
        <f t="shared" si="7"/>
        <v>13489</v>
      </c>
      <c r="J94" s="125">
        <f t="shared" si="8"/>
        <v>15265.6</v>
      </c>
      <c r="K94" s="125">
        <f t="shared" si="9"/>
        <v>1776.6000000000004</v>
      </c>
      <c r="L94" s="125">
        <f t="shared" si="6"/>
        <v>13.170731707317078</v>
      </c>
      <c r="M94" s="126"/>
      <c r="O94" s="127"/>
      <c r="P94" s="127"/>
    </row>
    <row r="95" spans="1:16" s="112" customFormat="1" ht="26.25">
      <c r="A95" s="120">
        <v>2</v>
      </c>
      <c r="B95" s="121" t="s">
        <v>318</v>
      </c>
      <c r="C95" s="122" t="s">
        <v>319</v>
      </c>
      <c r="D95" s="123" t="s">
        <v>51</v>
      </c>
      <c r="E95" s="124">
        <v>6</v>
      </c>
      <c r="F95" s="124">
        <v>6</v>
      </c>
      <c r="G95" s="23">
        <f t="shared" si="5"/>
        <v>0</v>
      </c>
      <c r="H95" s="125">
        <v>11201.82</v>
      </c>
      <c r="I95" s="125">
        <f t="shared" si="7"/>
        <v>67210.92</v>
      </c>
      <c r="J95" s="125">
        <f t="shared" si="8"/>
        <v>67210.92</v>
      </c>
      <c r="K95" s="125">
        <f t="shared" si="9"/>
        <v>0</v>
      </c>
      <c r="L95" s="125">
        <f t="shared" si="6"/>
        <v>0</v>
      </c>
      <c r="M95" s="126"/>
      <c r="O95" s="127"/>
      <c r="P95" s="127"/>
    </row>
    <row r="96" spans="1:16" s="112" customFormat="1" ht="26.25">
      <c r="A96" s="120">
        <v>3</v>
      </c>
      <c r="B96" s="121" t="s">
        <v>320</v>
      </c>
      <c r="C96" s="122" t="s">
        <v>321</v>
      </c>
      <c r="D96" s="123" t="s">
        <v>51</v>
      </c>
      <c r="E96" s="124">
        <v>20</v>
      </c>
      <c r="F96" s="124">
        <v>24</v>
      </c>
      <c r="G96" s="23">
        <f t="shared" si="5"/>
        <v>4</v>
      </c>
      <c r="H96" s="125">
        <v>10434.29</v>
      </c>
      <c r="I96" s="125">
        <f t="shared" si="7"/>
        <v>208685.80000000002</v>
      </c>
      <c r="J96" s="125">
        <f t="shared" si="8"/>
        <v>250422.96000000002</v>
      </c>
      <c r="K96" s="125">
        <f t="shared" si="9"/>
        <v>41737.16</v>
      </c>
      <c r="L96" s="125">
        <f t="shared" si="6"/>
        <v>20</v>
      </c>
      <c r="M96" s="126"/>
      <c r="O96" s="127"/>
      <c r="P96" s="127"/>
    </row>
    <row r="97" spans="1:16" s="154" customFormat="1" ht="12.75">
      <c r="A97" s="157"/>
      <c r="B97" s="148" t="s">
        <v>139</v>
      </c>
      <c r="C97" s="149" t="s">
        <v>322</v>
      </c>
      <c r="D97" s="150"/>
      <c r="E97" s="151"/>
      <c r="F97" s="151"/>
      <c r="G97" s="138"/>
      <c r="H97" s="152"/>
      <c r="I97" s="152"/>
      <c r="J97" s="152"/>
      <c r="K97" s="152"/>
      <c r="L97" s="152"/>
      <c r="M97" s="153"/>
      <c r="O97" s="155"/>
      <c r="P97" s="155"/>
    </row>
    <row r="98" spans="1:16" s="112" customFormat="1" ht="12.75">
      <c r="A98" s="120">
        <v>1</v>
      </c>
      <c r="B98" s="121" t="s">
        <v>323</v>
      </c>
      <c r="C98" s="122" t="s">
        <v>324</v>
      </c>
      <c r="D98" s="123" t="s">
        <v>48</v>
      </c>
      <c r="E98" s="124">
        <v>68.7</v>
      </c>
      <c r="F98" s="124">
        <v>77.748</v>
      </c>
      <c r="G98" s="23">
        <f t="shared" si="5"/>
        <v>9.048000000000002</v>
      </c>
      <c r="H98" s="125">
        <v>94</v>
      </c>
      <c r="I98" s="125">
        <f t="shared" si="7"/>
        <v>6457.8</v>
      </c>
      <c r="J98" s="125">
        <f t="shared" si="8"/>
        <v>7308.312000000001</v>
      </c>
      <c r="K98" s="125">
        <f t="shared" si="9"/>
        <v>850.5120000000006</v>
      </c>
      <c r="L98" s="125">
        <f t="shared" si="6"/>
        <v>13.170305676855904</v>
      </c>
      <c r="M98" s="126"/>
      <c r="O98" s="127"/>
      <c r="P98" s="127"/>
    </row>
    <row r="99" spans="1:16" s="112" customFormat="1" ht="12.75">
      <c r="A99" s="120">
        <v>2</v>
      </c>
      <c r="B99" s="121" t="s">
        <v>325</v>
      </c>
      <c r="C99" s="122" t="s">
        <v>326</v>
      </c>
      <c r="D99" s="123" t="s">
        <v>48</v>
      </c>
      <c r="E99" s="124">
        <v>68.7</v>
      </c>
      <c r="F99" s="124">
        <v>77.748</v>
      </c>
      <c r="G99" s="23">
        <f t="shared" si="5"/>
        <v>9.048000000000002</v>
      </c>
      <c r="H99" s="125">
        <v>98.63</v>
      </c>
      <c r="I99" s="125">
        <f t="shared" si="7"/>
        <v>6775.881</v>
      </c>
      <c r="J99" s="125">
        <f t="shared" si="8"/>
        <v>7668.28524</v>
      </c>
      <c r="K99" s="125">
        <f t="shared" si="9"/>
        <v>892.4042399999998</v>
      </c>
      <c r="L99" s="125">
        <f t="shared" si="6"/>
        <v>13.170305676855893</v>
      </c>
      <c r="M99" s="126"/>
      <c r="O99" s="127"/>
      <c r="P99" s="127"/>
    </row>
    <row r="100" spans="1:16" s="154" customFormat="1" ht="12.75">
      <c r="A100" s="157"/>
      <c r="B100" s="148" t="s">
        <v>139</v>
      </c>
      <c r="C100" s="149" t="s">
        <v>196</v>
      </c>
      <c r="D100" s="150"/>
      <c r="E100" s="151"/>
      <c r="F100" s="151"/>
      <c r="G100" s="138"/>
      <c r="H100" s="152"/>
      <c r="I100" s="152"/>
      <c r="J100" s="152"/>
      <c r="K100" s="152"/>
      <c r="L100" s="152"/>
      <c r="M100" s="153"/>
      <c r="O100" s="155"/>
      <c r="P100" s="155"/>
    </row>
    <row r="101" spans="1:16" s="112" customFormat="1" ht="26.25">
      <c r="A101" s="120">
        <v>1</v>
      </c>
      <c r="B101" s="121" t="s">
        <v>61</v>
      </c>
      <c r="C101" s="122" t="s">
        <v>327</v>
      </c>
      <c r="D101" s="123" t="s">
        <v>17</v>
      </c>
      <c r="E101" s="124">
        <v>3.701</v>
      </c>
      <c r="F101" s="124">
        <v>4.188</v>
      </c>
      <c r="G101" s="23">
        <f t="shared" si="5"/>
        <v>0.48699999999999966</v>
      </c>
      <c r="H101" s="125">
        <v>61.4</v>
      </c>
      <c r="I101" s="125">
        <f t="shared" si="7"/>
        <v>227.2414</v>
      </c>
      <c r="J101" s="125">
        <f t="shared" si="8"/>
        <v>257.1432</v>
      </c>
      <c r="K101" s="125">
        <f t="shared" si="9"/>
        <v>29.90179999999998</v>
      </c>
      <c r="L101" s="125">
        <f t="shared" si="6"/>
        <v>13.158605782221013</v>
      </c>
      <c r="M101" s="126"/>
      <c r="O101" s="127"/>
      <c r="P101" s="127"/>
    </row>
    <row r="102" spans="1:16" s="112" customFormat="1" ht="12.75">
      <c r="A102" s="120">
        <v>2</v>
      </c>
      <c r="B102" s="121" t="s">
        <v>28</v>
      </c>
      <c r="C102" s="122" t="s">
        <v>132</v>
      </c>
      <c r="D102" s="123" t="s">
        <v>17</v>
      </c>
      <c r="E102" s="124">
        <v>94.689</v>
      </c>
      <c r="F102" s="124">
        <v>107.16</v>
      </c>
      <c r="G102" s="23">
        <f t="shared" si="5"/>
        <v>12.471000000000004</v>
      </c>
      <c r="H102" s="125">
        <v>27</v>
      </c>
      <c r="I102" s="125">
        <f t="shared" si="7"/>
        <v>2556.6029999999996</v>
      </c>
      <c r="J102" s="125">
        <f t="shared" si="8"/>
        <v>2893.3199999999997</v>
      </c>
      <c r="K102" s="125">
        <f t="shared" si="9"/>
        <v>336.7170000000001</v>
      </c>
      <c r="L102" s="125">
        <f t="shared" si="6"/>
        <v>13.170484427969463</v>
      </c>
      <c r="M102" s="126"/>
      <c r="O102" s="127"/>
      <c r="P102" s="127"/>
    </row>
    <row r="103" spans="1:16" s="112" customFormat="1" ht="26.25">
      <c r="A103" s="120">
        <v>3</v>
      </c>
      <c r="B103" s="121" t="s">
        <v>130</v>
      </c>
      <c r="C103" s="122" t="s">
        <v>131</v>
      </c>
      <c r="D103" s="123" t="s">
        <v>17</v>
      </c>
      <c r="E103" s="124">
        <v>42</v>
      </c>
      <c r="F103" s="124">
        <v>47.532</v>
      </c>
      <c r="G103" s="23">
        <f t="shared" si="5"/>
        <v>5.5319999999999965</v>
      </c>
      <c r="H103" s="125">
        <v>59.2</v>
      </c>
      <c r="I103" s="125">
        <f t="shared" si="7"/>
        <v>2486.4</v>
      </c>
      <c r="J103" s="125">
        <f t="shared" si="8"/>
        <v>2813.8944</v>
      </c>
      <c r="K103" s="125">
        <f t="shared" si="9"/>
        <v>327.49440000000004</v>
      </c>
      <c r="L103" s="125">
        <f t="shared" si="6"/>
        <v>13.171428571428573</v>
      </c>
      <c r="M103" s="126"/>
      <c r="O103" s="127"/>
      <c r="P103" s="127"/>
    </row>
    <row r="104" spans="1:16" s="112" customFormat="1" ht="15" customHeight="1">
      <c r="A104" s="156">
        <v>4</v>
      </c>
      <c r="B104" s="121" t="s">
        <v>34</v>
      </c>
      <c r="C104" s="122" t="s">
        <v>35</v>
      </c>
      <c r="D104" s="123" t="s">
        <v>17</v>
      </c>
      <c r="E104" s="124">
        <v>42</v>
      </c>
      <c r="F104" s="124">
        <v>47.532</v>
      </c>
      <c r="G104" s="23">
        <f t="shared" si="5"/>
        <v>5.5319999999999965</v>
      </c>
      <c r="H104" s="125">
        <v>10</v>
      </c>
      <c r="I104" s="125">
        <f t="shared" si="7"/>
        <v>420</v>
      </c>
      <c r="J104" s="125">
        <f t="shared" si="8"/>
        <v>475.31999999999994</v>
      </c>
      <c r="K104" s="125">
        <f t="shared" si="9"/>
        <v>55.319999999999936</v>
      </c>
      <c r="L104" s="125">
        <f t="shared" si="6"/>
        <v>13.171428571428555</v>
      </c>
      <c r="M104" s="126"/>
      <c r="O104" s="127"/>
      <c r="P104" s="127"/>
    </row>
    <row r="105" spans="1:16" s="112" customFormat="1" ht="12.75">
      <c r="A105" s="156">
        <v>5</v>
      </c>
      <c r="B105" s="121" t="s">
        <v>28</v>
      </c>
      <c r="C105" s="122" t="s">
        <v>328</v>
      </c>
      <c r="D105" s="123" t="s">
        <v>17</v>
      </c>
      <c r="E105" s="124">
        <v>493.275</v>
      </c>
      <c r="F105" s="124">
        <v>558.243</v>
      </c>
      <c r="G105" s="23">
        <f t="shared" si="5"/>
        <v>64.96800000000007</v>
      </c>
      <c r="H105" s="125">
        <v>5.35</v>
      </c>
      <c r="I105" s="125">
        <f t="shared" si="7"/>
        <v>2639.02125</v>
      </c>
      <c r="J105" s="125">
        <f t="shared" si="8"/>
        <v>2986.60005</v>
      </c>
      <c r="K105" s="125">
        <f t="shared" si="9"/>
        <v>347.57880000000023</v>
      </c>
      <c r="L105" s="125">
        <f t="shared" si="6"/>
        <v>13.17074654097614</v>
      </c>
      <c r="M105" s="126"/>
      <c r="O105" s="127"/>
      <c r="P105" s="127"/>
    </row>
    <row r="106" spans="1:16" s="112" customFormat="1" ht="26.25">
      <c r="A106" s="156">
        <v>6</v>
      </c>
      <c r="B106" s="121" t="s">
        <v>133</v>
      </c>
      <c r="C106" s="122" t="s">
        <v>329</v>
      </c>
      <c r="D106" s="123" t="s">
        <v>17</v>
      </c>
      <c r="E106" s="124">
        <v>21.663</v>
      </c>
      <c r="F106" s="124">
        <v>24.516</v>
      </c>
      <c r="G106" s="23">
        <f t="shared" si="5"/>
        <v>2.852999999999998</v>
      </c>
      <c r="H106" s="125">
        <v>27</v>
      </c>
      <c r="I106" s="125">
        <f t="shared" si="7"/>
        <v>584.901</v>
      </c>
      <c r="J106" s="125">
        <f t="shared" si="8"/>
        <v>661.9319999999999</v>
      </c>
      <c r="K106" s="125">
        <f t="shared" si="9"/>
        <v>77.03099999999995</v>
      </c>
      <c r="L106" s="125">
        <f t="shared" si="6"/>
        <v>13.169921063564596</v>
      </c>
      <c r="M106" s="126"/>
      <c r="O106" s="127"/>
      <c r="P106" s="127"/>
    </row>
    <row r="107" spans="1:16" s="112" customFormat="1" ht="26.25">
      <c r="A107" s="156">
        <v>7</v>
      </c>
      <c r="B107" s="121" t="s">
        <v>134</v>
      </c>
      <c r="C107" s="122" t="s">
        <v>135</v>
      </c>
      <c r="D107" s="123" t="s">
        <v>17</v>
      </c>
      <c r="E107" s="124">
        <v>98.61</v>
      </c>
      <c r="F107" s="124">
        <v>111.598</v>
      </c>
      <c r="G107" s="23">
        <f t="shared" si="5"/>
        <v>12.988</v>
      </c>
      <c r="H107" s="125">
        <v>10.01</v>
      </c>
      <c r="I107" s="125">
        <f t="shared" si="7"/>
        <v>987.0861</v>
      </c>
      <c r="J107" s="125">
        <f t="shared" si="8"/>
        <v>1117.09598</v>
      </c>
      <c r="K107" s="125">
        <f t="shared" si="9"/>
        <v>130.00988000000007</v>
      </c>
      <c r="L107" s="125">
        <f t="shared" si="6"/>
        <v>13.171077983977291</v>
      </c>
      <c r="M107" s="126"/>
      <c r="O107" s="127"/>
      <c r="P107" s="127"/>
    </row>
    <row r="108" spans="1:16" s="112" customFormat="1" ht="26.25">
      <c r="A108" s="156">
        <v>8</v>
      </c>
      <c r="B108" s="121" t="s">
        <v>134</v>
      </c>
      <c r="C108" s="122" t="s">
        <v>135</v>
      </c>
      <c r="D108" s="123" t="s">
        <v>17</v>
      </c>
      <c r="E108" s="124">
        <v>98.61</v>
      </c>
      <c r="F108" s="124">
        <v>111.598</v>
      </c>
      <c r="G108" s="23">
        <f t="shared" si="5"/>
        <v>12.988</v>
      </c>
      <c r="H108" s="125">
        <v>10.01</v>
      </c>
      <c r="I108" s="125">
        <f t="shared" si="7"/>
        <v>987.0861</v>
      </c>
      <c r="J108" s="125">
        <f t="shared" si="8"/>
        <v>1117.09598</v>
      </c>
      <c r="K108" s="125">
        <f t="shared" si="9"/>
        <v>130.00988000000007</v>
      </c>
      <c r="L108" s="125">
        <f t="shared" si="6"/>
        <v>13.171077983977291</v>
      </c>
      <c r="M108" s="126"/>
      <c r="O108" s="127"/>
      <c r="P108" s="127"/>
    </row>
    <row r="109" spans="1:14" s="142" customFormat="1" ht="12.75">
      <c r="A109" s="136"/>
      <c r="B109" s="114" t="s">
        <v>139</v>
      </c>
      <c r="C109" s="115" t="s">
        <v>330</v>
      </c>
      <c r="D109" s="116"/>
      <c r="E109" s="117"/>
      <c r="F109" s="137"/>
      <c r="G109" s="138"/>
      <c r="H109" s="139"/>
      <c r="I109" s="139"/>
      <c r="J109" s="139"/>
      <c r="K109" s="140"/>
      <c r="L109" s="140"/>
      <c r="M109" s="141"/>
      <c r="N109" s="30"/>
    </row>
    <row r="110" spans="1:16" s="112" customFormat="1" ht="12.75">
      <c r="A110" s="120">
        <v>1</v>
      </c>
      <c r="B110" s="121" t="s">
        <v>34</v>
      </c>
      <c r="C110" s="122" t="s">
        <v>205</v>
      </c>
      <c r="D110" s="123" t="s">
        <v>206</v>
      </c>
      <c r="E110" s="124">
        <v>1</v>
      </c>
      <c r="F110" s="124">
        <v>1</v>
      </c>
      <c r="G110" s="23">
        <f t="shared" si="5"/>
        <v>0</v>
      </c>
      <c r="H110" s="125">
        <v>25000</v>
      </c>
      <c r="I110" s="125">
        <f>E110*H110</f>
        <v>25000</v>
      </c>
      <c r="J110" s="125">
        <f>F110*H110</f>
        <v>25000</v>
      </c>
      <c r="K110" s="125">
        <f>J110-I110</f>
        <v>0</v>
      </c>
      <c r="L110" s="125">
        <f t="shared" si="6"/>
        <v>0</v>
      </c>
      <c r="M110" s="126"/>
      <c r="O110" s="127"/>
      <c r="P110" s="127"/>
    </row>
    <row r="111" spans="1:16" s="112" customFormat="1" ht="12.75">
      <c r="A111" s="120">
        <v>2</v>
      </c>
      <c r="B111" s="121" t="s">
        <v>34</v>
      </c>
      <c r="C111" s="122" t="s">
        <v>207</v>
      </c>
      <c r="D111" s="123" t="s">
        <v>208</v>
      </c>
      <c r="E111" s="124">
        <v>2</v>
      </c>
      <c r="F111" s="124">
        <v>2</v>
      </c>
      <c r="G111" s="23">
        <f t="shared" si="5"/>
        <v>0</v>
      </c>
      <c r="H111" s="125">
        <v>3000</v>
      </c>
      <c r="I111" s="125">
        <f>E111*H111</f>
        <v>6000</v>
      </c>
      <c r="J111" s="125">
        <f>F111*H111</f>
        <v>6000</v>
      </c>
      <c r="K111" s="125">
        <f>J111-I111</f>
        <v>0</v>
      </c>
      <c r="L111" s="125">
        <f t="shared" si="6"/>
        <v>0</v>
      </c>
      <c r="M111" s="126"/>
      <c r="O111" s="127"/>
      <c r="P111" s="127"/>
    </row>
    <row r="112" spans="1:16" s="112" customFormat="1" ht="12.75">
      <c r="A112" s="120">
        <v>3</v>
      </c>
      <c r="B112" s="121" t="s">
        <v>34</v>
      </c>
      <c r="C112" s="122" t="s">
        <v>209</v>
      </c>
      <c r="D112" s="123" t="s">
        <v>210</v>
      </c>
      <c r="E112" s="124">
        <v>2</v>
      </c>
      <c r="F112" s="124">
        <v>2</v>
      </c>
      <c r="G112" s="23">
        <f t="shared" si="5"/>
        <v>0</v>
      </c>
      <c r="H112" s="125">
        <v>1000</v>
      </c>
      <c r="I112" s="125">
        <f>E112*H112</f>
        <v>2000</v>
      </c>
      <c r="J112" s="125">
        <f>F112*H112</f>
        <v>2000</v>
      </c>
      <c r="K112" s="125">
        <f>J112-I112</f>
        <v>0</v>
      </c>
      <c r="L112" s="125">
        <f t="shared" si="6"/>
        <v>0</v>
      </c>
      <c r="M112" s="126"/>
      <c r="O112" s="127"/>
      <c r="P112" s="127"/>
    </row>
    <row r="113" spans="1:16" s="112" customFormat="1" ht="12.75">
      <c r="A113" s="120">
        <v>4</v>
      </c>
      <c r="B113" s="121" t="s">
        <v>34</v>
      </c>
      <c r="C113" s="122" t="s">
        <v>211</v>
      </c>
      <c r="D113" s="123" t="s">
        <v>210</v>
      </c>
      <c r="E113" s="124">
        <v>2</v>
      </c>
      <c r="F113" s="124">
        <v>2</v>
      </c>
      <c r="G113" s="23">
        <f t="shared" si="5"/>
        <v>0</v>
      </c>
      <c r="H113" s="125">
        <v>500</v>
      </c>
      <c r="I113" s="125">
        <f>E113*H113</f>
        <v>1000</v>
      </c>
      <c r="J113" s="125">
        <f>F113*H113</f>
        <v>1000</v>
      </c>
      <c r="K113" s="125">
        <f>J113-I113</f>
        <v>0</v>
      </c>
      <c r="L113" s="125">
        <f t="shared" si="6"/>
        <v>0</v>
      </c>
      <c r="M113" s="126"/>
      <c r="O113" s="127"/>
      <c r="P113" s="127"/>
    </row>
    <row r="114" spans="1:16" s="112" customFormat="1" ht="13.5" thickBot="1">
      <c r="A114" s="120">
        <v>5</v>
      </c>
      <c r="B114" s="121" t="s">
        <v>34</v>
      </c>
      <c r="C114" s="122" t="s">
        <v>331</v>
      </c>
      <c r="D114" s="123" t="s">
        <v>210</v>
      </c>
      <c r="E114" s="124">
        <v>2</v>
      </c>
      <c r="F114" s="124">
        <v>2</v>
      </c>
      <c r="G114" s="23">
        <f t="shared" si="5"/>
        <v>0</v>
      </c>
      <c r="H114" s="125">
        <v>1500</v>
      </c>
      <c r="I114" s="125">
        <f>E114*H114</f>
        <v>3000</v>
      </c>
      <c r="J114" s="125">
        <f>F114*H114</f>
        <v>3000</v>
      </c>
      <c r="K114" s="125">
        <f>J114-I114</f>
        <v>0</v>
      </c>
      <c r="L114" s="125">
        <f t="shared" si="6"/>
        <v>0</v>
      </c>
      <c r="M114" s="126"/>
      <c r="O114" s="127"/>
      <c r="P114" s="127"/>
    </row>
    <row r="115" spans="1:16" s="11" customFormat="1" ht="16.5" customHeight="1" thickBot="1">
      <c r="A115" s="18"/>
      <c r="B115" s="19"/>
      <c r="C115" s="12" t="s">
        <v>332</v>
      </c>
      <c r="D115" s="13"/>
      <c r="E115" s="14"/>
      <c r="F115" s="15"/>
      <c r="G115" s="15"/>
      <c r="H115" s="15"/>
      <c r="I115" s="16"/>
      <c r="J115" s="16"/>
      <c r="K115" s="24">
        <f>SUMIF(K11:K114,"&gt;0")</f>
        <v>141398.30438</v>
      </c>
      <c r="L115" s="15"/>
      <c r="M115" s="17"/>
      <c r="N115" s="3"/>
      <c r="P115" s="28"/>
    </row>
    <row r="116" spans="1:14" s="11" customFormat="1" ht="15" customHeight="1" thickBot="1">
      <c r="A116" s="10"/>
      <c r="B116" s="20"/>
      <c r="C116" s="12" t="s">
        <v>333</v>
      </c>
      <c r="D116" s="13"/>
      <c r="E116" s="14"/>
      <c r="F116" s="15"/>
      <c r="G116" s="15"/>
      <c r="H116" s="15"/>
      <c r="I116" s="16"/>
      <c r="J116" s="16"/>
      <c r="K116" s="24">
        <f>SUMIF(K11:K114,"&lt;0")</f>
        <v>0</v>
      </c>
      <c r="L116" s="15"/>
      <c r="M116" s="17"/>
      <c r="N116" s="3"/>
    </row>
    <row r="117" spans="1:14" s="11" customFormat="1" ht="13.5" thickBot="1">
      <c r="A117" s="10"/>
      <c r="B117" s="20"/>
      <c r="C117" s="12" t="s">
        <v>334</v>
      </c>
      <c r="D117" s="13"/>
      <c r="E117" s="14"/>
      <c r="F117" s="15"/>
      <c r="G117" s="15"/>
      <c r="H117" s="15"/>
      <c r="I117" s="24">
        <f>SUM(I11:I114)</f>
        <v>1066560.8262500004</v>
      </c>
      <c r="J117" s="24">
        <f>SUM(J11:J114)</f>
        <v>1207959.1306300003</v>
      </c>
      <c r="K117" s="24">
        <f>SUM(K11:K114)</f>
        <v>141398.30438</v>
      </c>
      <c r="L117" s="16"/>
      <c r="M117" s="17"/>
      <c r="N117" s="3"/>
    </row>
    <row r="118" spans="1:14" ht="12.75">
      <c r="A118" s="3"/>
      <c r="B118" s="3"/>
      <c r="C118" s="6"/>
      <c r="D118" s="3"/>
      <c r="E118" s="2"/>
      <c r="F118" s="2"/>
      <c r="G118" s="7"/>
      <c r="H118" s="2"/>
      <c r="I118" s="2"/>
      <c r="J118" s="2"/>
      <c r="K118" s="25"/>
      <c r="L118" s="7"/>
      <c r="M118" s="8"/>
      <c r="N118" s="3"/>
    </row>
    <row r="119" spans="1:14" ht="12.75">
      <c r="A119" s="3"/>
      <c r="B119" s="3"/>
      <c r="C119" s="6"/>
      <c r="D119" s="3"/>
      <c r="E119" s="2"/>
      <c r="F119" s="27"/>
      <c r="G119" s="2"/>
      <c r="H119" s="2"/>
      <c r="I119" s="2"/>
      <c r="J119" s="2"/>
      <c r="K119" s="26"/>
      <c r="L119" s="2"/>
      <c r="M119" s="9"/>
      <c r="N119" s="3"/>
    </row>
    <row r="120" spans="1:13" ht="12.75">
      <c r="A120" s="3"/>
      <c r="B120" s="3"/>
      <c r="C120" s="6"/>
      <c r="D120" s="3"/>
      <c r="E120" s="2"/>
      <c r="F120" s="2"/>
      <c r="G120" s="2"/>
      <c r="H120" s="2"/>
      <c r="I120" s="2"/>
      <c r="J120" s="2"/>
      <c r="K120" s="26"/>
      <c r="L120" s="2"/>
      <c r="M120" s="3"/>
    </row>
    <row r="121" spans="1:14" ht="12.75">
      <c r="A121" s="3"/>
      <c r="B121" s="3"/>
      <c r="C121" s="6"/>
      <c r="D121" s="3"/>
      <c r="E121" s="2"/>
      <c r="F121" s="2"/>
      <c r="G121" s="2"/>
      <c r="H121" s="98"/>
      <c r="I121" s="2"/>
      <c r="J121" s="2"/>
      <c r="K121" s="26"/>
      <c r="L121" s="2"/>
      <c r="M121" s="8"/>
      <c r="N121" s="3"/>
    </row>
    <row r="122" spans="1:14" ht="12.75">
      <c r="A122" s="3"/>
      <c r="B122" s="3"/>
      <c r="C122" s="21"/>
      <c r="D122" s="3"/>
      <c r="E122" s="2"/>
      <c r="F122" s="2"/>
      <c r="G122" s="2"/>
      <c r="H122" s="2"/>
      <c r="I122" s="2"/>
      <c r="J122" s="2"/>
      <c r="K122" s="26"/>
      <c r="L122" s="2"/>
      <c r="M122" s="8"/>
      <c r="N122" s="3"/>
    </row>
    <row r="123" spans="1:14" ht="12.75">
      <c r="A123" s="3"/>
      <c r="B123" s="3"/>
      <c r="C123" s="6"/>
      <c r="D123" s="3"/>
      <c r="E123" s="2"/>
      <c r="F123" s="2"/>
      <c r="G123" s="2"/>
      <c r="H123" s="2"/>
      <c r="I123" s="2"/>
      <c r="J123" s="2"/>
      <c r="K123" s="26"/>
      <c r="L123" s="2"/>
      <c r="M123" s="8"/>
      <c r="N123" s="3"/>
    </row>
    <row r="124" spans="1:14" ht="12.75">
      <c r="A124" s="3"/>
      <c r="B124" s="3"/>
      <c r="C124" s="6"/>
      <c r="D124" s="3"/>
      <c r="E124" s="2"/>
      <c r="F124" s="2"/>
      <c r="G124" s="2"/>
      <c r="H124" s="2"/>
      <c r="I124" s="2"/>
      <c r="J124" s="2"/>
      <c r="K124" s="26"/>
      <c r="L124" s="2"/>
      <c r="M124" s="8"/>
      <c r="N124" s="3"/>
    </row>
    <row r="125" spans="1:14" ht="12.75">
      <c r="A125" s="3"/>
      <c r="B125" s="3"/>
      <c r="C125" s="6"/>
      <c r="D125" s="3"/>
      <c r="E125" s="2"/>
      <c r="F125" s="2"/>
      <c r="G125" s="2"/>
      <c r="H125" s="2"/>
      <c r="I125" s="2"/>
      <c r="J125" s="2"/>
      <c r="K125" s="26"/>
      <c r="L125" s="2"/>
      <c r="M125" s="8"/>
      <c r="N125" s="3"/>
    </row>
    <row r="126" spans="1:14" ht="12.75">
      <c r="A126" s="3"/>
      <c r="B126" s="3"/>
      <c r="C126" s="6"/>
      <c r="D126" s="3"/>
      <c r="E126" s="2"/>
      <c r="F126" s="2"/>
      <c r="G126" s="2"/>
      <c r="H126" s="2"/>
      <c r="I126" s="2"/>
      <c r="J126" s="2"/>
      <c r="K126" s="26"/>
      <c r="L126" s="2"/>
      <c r="M126" s="8"/>
      <c r="N126" s="3"/>
    </row>
    <row r="127" spans="1:14" ht="12.75">
      <c r="A127" s="3"/>
      <c r="B127" s="3"/>
      <c r="C127" s="6"/>
      <c r="D127" s="3"/>
      <c r="E127" s="2"/>
      <c r="F127" s="2"/>
      <c r="G127" s="2"/>
      <c r="H127" s="2"/>
      <c r="I127" s="2"/>
      <c r="J127" s="2"/>
      <c r="K127" s="26"/>
      <c r="L127" s="2"/>
      <c r="M127" s="8"/>
      <c r="N127" s="3"/>
    </row>
    <row r="128" spans="1:14" ht="12.75">
      <c r="A128" s="3"/>
      <c r="B128" s="3"/>
      <c r="C128" s="6"/>
      <c r="D128" s="3"/>
      <c r="E128" s="2"/>
      <c r="F128" s="2"/>
      <c r="G128" s="2"/>
      <c r="H128" s="2"/>
      <c r="I128" s="2"/>
      <c r="J128" s="2"/>
      <c r="K128" s="26"/>
      <c r="L128" s="2"/>
      <c r="M128" s="8"/>
      <c r="N128" s="3"/>
    </row>
    <row r="129" spans="1:14" ht="12.75">
      <c r="A129" s="3"/>
      <c r="B129" s="3"/>
      <c r="C129" s="6"/>
      <c r="D129" s="3"/>
      <c r="E129" s="2"/>
      <c r="F129" s="2"/>
      <c r="G129" s="2"/>
      <c r="H129" s="2"/>
      <c r="I129" s="2"/>
      <c r="J129" s="2"/>
      <c r="K129" s="26"/>
      <c r="L129" s="2"/>
      <c r="M129" s="8"/>
      <c r="N129" s="3"/>
    </row>
    <row r="130" spans="1:14" ht="12.75">
      <c r="A130" s="3"/>
      <c r="B130" s="3"/>
      <c r="C130" s="6"/>
      <c r="D130" s="3"/>
      <c r="E130" s="2"/>
      <c r="F130" s="2"/>
      <c r="G130" s="2"/>
      <c r="H130" s="2"/>
      <c r="I130" s="2"/>
      <c r="J130" s="2"/>
      <c r="K130" s="26"/>
      <c r="L130" s="2"/>
      <c r="M130" s="8"/>
      <c r="N130" s="3"/>
    </row>
    <row r="131" spans="1:14" ht="12.75">
      <c r="A131" s="3"/>
      <c r="B131" s="3"/>
      <c r="C131" s="6"/>
      <c r="D131" s="3"/>
      <c r="E131" s="2"/>
      <c r="F131" s="2"/>
      <c r="G131" s="2"/>
      <c r="H131" s="2"/>
      <c r="I131" s="2"/>
      <c r="J131" s="2"/>
      <c r="K131" s="26"/>
      <c r="L131" s="2"/>
      <c r="M131" s="8"/>
      <c r="N131" s="3"/>
    </row>
    <row r="132" spans="1:14" ht="12.75">
      <c r="A132" s="3"/>
      <c r="B132" s="3"/>
      <c r="C132" s="6"/>
      <c r="D132" s="3"/>
      <c r="E132" s="2"/>
      <c r="F132" s="2"/>
      <c r="G132" s="2"/>
      <c r="H132" s="2"/>
      <c r="I132" s="2"/>
      <c r="J132" s="2"/>
      <c r="K132" s="26"/>
      <c r="L132" s="2"/>
      <c r="M132" s="8"/>
      <c r="N132" s="3"/>
    </row>
    <row r="133" spans="1:14" ht="12.75">
      <c r="A133" s="3"/>
      <c r="B133" s="3"/>
      <c r="C133" s="6"/>
      <c r="D133" s="3"/>
      <c r="E133" s="2"/>
      <c r="F133" s="2"/>
      <c r="G133" s="2"/>
      <c r="H133" s="2"/>
      <c r="I133" s="2"/>
      <c r="J133" s="2"/>
      <c r="K133" s="26"/>
      <c r="L133" s="2"/>
      <c r="M133" s="8"/>
      <c r="N133" s="3"/>
    </row>
    <row r="134" spans="1:14" ht="12.75">
      <c r="A134" s="3"/>
      <c r="B134" s="3"/>
      <c r="C134" s="6"/>
      <c r="D134" s="3"/>
      <c r="E134" s="2"/>
      <c r="F134" s="2"/>
      <c r="G134" s="2"/>
      <c r="H134" s="2"/>
      <c r="I134" s="2"/>
      <c r="J134" s="2"/>
      <c r="K134" s="26"/>
      <c r="L134" s="2"/>
      <c r="M134" s="8"/>
      <c r="N134" s="3"/>
    </row>
    <row r="135" spans="1:14" ht="12.75">
      <c r="A135" s="3"/>
      <c r="B135" s="3"/>
      <c r="C135" s="6"/>
      <c r="D135" s="3"/>
      <c r="E135" s="2"/>
      <c r="F135" s="2"/>
      <c r="G135" s="2"/>
      <c r="H135" s="2"/>
      <c r="I135" s="2"/>
      <c r="J135" s="2"/>
      <c r="K135" s="26"/>
      <c r="L135" s="2"/>
      <c r="M135" s="8"/>
      <c r="N135" s="3"/>
    </row>
    <row r="136" spans="1:14" ht="12.75">
      <c r="A136" s="3"/>
      <c r="B136" s="3"/>
      <c r="C136" s="6"/>
      <c r="D136" s="3"/>
      <c r="E136" s="2"/>
      <c r="F136" s="2"/>
      <c r="G136" s="2"/>
      <c r="H136" s="2"/>
      <c r="I136" s="2"/>
      <c r="J136" s="2"/>
      <c r="K136" s="26"/>
      <c r="L136" s="2"/>
      <c r="M136" s="8"/>
      <c r="N136" s="3"/>
    </row>
    <row r="137" spans="1:14" ht="12.75">
      <c r="A137" s="3"/>
      <c r="B137" s="3"/>
      <c r="C137" s="6"/>
      <c r="D137" s="3"/>
      <c r="E137" s="2"/>
      <c r="F137" s="2"/>
      <c r="G137" s="2"/>
      <c r="H137" s="2"/>
      <c r="I137" s="2"/>
      <c r="J137" s="2"/>
      <c r="K137" s="26"/>
      <c r="L137" s="2"/>
      <c r="M137" s="8"/>
      <c r="N137" s="3"/>
    </row>
    <row r="138" spans="1:14" ht="12.75">
      <c r="A138" s="3"/>
      <c r="B138" s="3"/>
      <c r="C138" s="6"/>
      <c r="D138" s="3"/>
      <c r="E138" s="2"/>
      <c r="F138" s="2"/>
      <c r="G138" s="2"/>
      <c r="H138" s="2"/>
      <c r="I138" s="2"/>
      <c r="J138" s="2"/>
      <c r="K138" s="26"/>
      <c r="L138" s="2"/>
      <c r="M138" s="8"/>
      <c r="N138" s="3"/>
    </row>
    <row r="139" spans="1:14" ht="12.75">
      <c r="A139" s="3"/>
      <c r="B139" s="3"/>
      <c r="C139" s="6"/>
      <c r="D139" s="3"/>
      <c r="E139" s="2"/>
      <c r="F139" s="2"/>
      <c r="G139" s="2"/>
      <c r="H139" s="2"/>
      <c r="I139" s="2"/>
      <c r="J139" s="2"/>
      <c r="K139" s="26"/>
      <c r="L139" s="2"/>
      <c r="M139" s="8"/>
      <c r="N139" s="3"/>
    </row>
    <row r="140" spans="1:14" ht="12.75">
      <c r="A140" s="3"/>
      <c r="B140" s="3"/>
      <c r="C140" s="6"/>
      <c r="D140" s="3"/>
      <c r="E140" s="2"/>
      <c r="F140" s="2"/>
      <c r="G140" s="2"/>
      <c r="H140" s="2"/>
      <c r="I140" s="2"/>
      <c r="J140" s="2"/>
      <c r="K140" s="26"/>
      <c r="L140" s="2"/>
      <c r="M140" s="8"/>
      <c r="N140" s="3"/>
    </row>
    <row r="141" spans="1:14" ht="12.75">
      <c r="A141" s="3"/>
      <c r="B141" s="3"/>
      <c r="C141" s="6"/>
      <c r="D141" s="3"/>
      <c r="E141" s="2"/>
      <c r="F141" s="2"/>
      <c r="G141" s="2"/>
      <c r="H141" s="2"/>
      <c r="I141" s="2"/>
      <c r="J141" s="2"/>
      <c r="K141" s="26"/>
      <c r="L141" s="2"/>
      <c r="M141" s="8"/>
      <c r="N141" s="3"/>
    </row>
    <row r="142" spans="1:14" ht="12.75">
      <c r="A142" s="3"/>
      <c r="B142" s="3"/>
      <c r="C142" s="6"/>
      <c r="D142" s="3"/>
      <c r="E142" s="2"/>
      <c r="F142" s="2"/>
      <c r="G142" s="2"/>
      <c r="H142" s="2"/>
      <c r="I142" s="2"/>
      <c r="J142" s="2"/>
      <c r="K142" s="26"/>
      <c r="L142" s="2"/>
      <c r="M142" s="8"/>
      <c r="N142" s="3"/>
    </row>
    <row r="143" spans="1:14" ht="12.75">
      <c r="A143" s="3"/>
      <c r="B143" s="3"/>
      <c r="C143" s="6"/>
      <c r="D143" s="3"/>
      <c r="E143" s="2"/>
      <c r="F143" s="2"/>
      <c r="G143" s="2"/>
      <c r="H143" s="2"/>
      <c r="I143" s="2"/>
      <c r="J143" s="2"/>
      <c r="K143" s="26"/>
      <c r="L143" s="2"/>
      <c r="M143" s="8"/>
      <c r="N143" s="3"/>
    </row>
    <row r="144" spans="1:14" ht="12.75">
      <c r="A144" s="3"/>
      <c r="B144" s="3"/>
      <c r="C144" s="6"/>
      <c r="D144" s="3"/>
      <c r="E144" s="2"/>
      <c r="F144" s="2"/>
      <c r="G144" s="2"/>
      <c r="H144" s="2"/>
      <c r="I144" s="2"/>
      <c r="J144" s="2"/>
      <c r="K144" s="26"/>
      <c r="L144" s="2"/>
      <c r="M144" s="8"/>
      <c r="N144" s="3"/>
    </row>
    <row r="145" spans="1:14" ht="12.75">
      <c r="A145" s="3"/>
      <c r="B145" s="3"/>
      <c r="C145" s="6"/>
      <c r="D145" s="3"/>
      <c r="E145" s="2"/>
      <c r="F145" s="2"/>
      <c r="G145" s="2"/>
      <c r="H145" s="2"/>
      <c r="I145" s="2"/>
      <c r="J145" s="2"/>
      <c r="K145" s="26"/>
      <c r="L145" s="2"/>
      <c r="M145" s="8"/>
      <c r="N145" s="3"/>
    </row>
    <row r="146" spans="1:14" ht="12.75">
      <c r="A146" s="3"/>
      <c r="B146" s="3"/>
      <c r="C146" s="6"/>
      <c r="D146" s="3"/>
      <c r="E146" s="2"/>
      <c r="F146" s="2"/>
      <c r="G146" s="2"/>
      <c r="H146" s="2"/>
      <c r="I146" s="2"/>
      <c r="J146" s="2"/>
      <c r="K146" s="26"/>
      <c r="L146" s="2"/>
      <c r="M146" s="8"/>
      <c r="N146" s="3"/>
    </row>
    <row r="147" spans="1:14" ht="12.75">
      <c r="A147" s="3"/>
      <c r="B147" s="3"/>
      <c r="C147" s="6"/>
      <c r="D147" s="3"/>
      <c r="E147" s="2"/>
      <c r="F147" s="2"/>
      <c r="G147" s="2"/>
      <c r="H147" s="2"/>
      <c r="I147" s="2"/>
      <c r="J147" s="2"/>
      <c r="K147" s="26"/>
      <c r="L147" s="2"/>
      <c r="M147" s="8"/>
      <c r="N147" s="3"/>
    </row>
    <row r="148" spans="1:14" ht="12.75">
      <c r="A148" s="3"/>
      <c r="B148" s="3"/>
      <c r="C148" s="6"/>
      <c r="D148" s="3"/>
      <c r="E148" s="2"/>
      <c r="F148" s="2"/>
      <c r="G148" s="2"/>
      <c r="H148" s="2"/>
      <c r="I148" s="2"/>
      <c r="J148" s="2"/>
      <c r="K148" s="26"/>
      <c r="L148" s="2"/>
      <c r="M148" s="8"/>
      <c r="N148" s="3"/>
    </row>
    <row r="149" spans="1:14" ht="12.75">
      <c r="A149" s="3"/>
      <c r="B149" s="3"/>
      <c r="C149" s="6"/>
      <c r="D149" s="3"/>
      <c r="E149" s="2"/>
      <c r="F149" s="2"/>
      <c r="G149" s="2"/>
      <c r="H149" s="2"/>
      <c r="I149" s="2"/>
      <c r="J149" s="2"/>
      <c r="K149" s="26"/>
      <c r="L149" s="2"/>
      <c r="M149" s="8"/>
      <c r="N149" s="3"/>
    </row>
    <row r="150" spans="1:14" ht="12.75">
      <c r="A150" s="3"/>
      <c r="B150" s="3"/>
      <c r="C150" s="6"/>
      <c r="D150" s="3"/>
      <c r="E150" s="2"/>
      <c r="F150" s="2"/>
      <c r="G150" s="2"/>
      <c r="H150" s="2"/>
      <c r="I150" s="2"/>
      <c r="J150" s="2"/>
      <c r="K150" s="26"/>
      <c r="L150" s="2"/>
      <c r="M150" s="8"/>
      <c r="N150" s="3"/>
    </row>
    <row r="151" spans="1:14" ht="12.75">
      <c r="A151" s="3"/>
      <c r="B151" s="3"/>
      <c r="C151" s="6"/>
      <c r="D151" s="3"/>
      <c r="E151" s="2"/>
      <c r="F151" s="2"/>
      <c r="G151" s="2"/>
      <c r="H151" s="2"/>
      <c r="I151" s="2"/>
      <c r="J151" s="2"/>
      <c r="K151" s="26"/>
      <c r="L151" s="2"/>
      <c r="M151" s="8"/>
      <c r="N151" s="3"/>
    </row>
    <row r="152" spans="1:14" ht="12.75">
      <c r="A152" s="3"/>
      <c r="B152" s="3"/>
      <c r="C152" s="6"/>
      <c r="D152" s="3"/>
      <c r="E152" s="2"/>
      <c r="F152" s="2"/>
      <c r="G152" s="2"/>
      <c r="H152" s="2"/>
      <c r="I152" s="2"/>
      <c r="J152" s="2"/>
      <c r="K152" s="26"/>
      <c r="L152" s="2"/>
      <c r="M152" s="8"/>
      <c r="N152" s="3"/>
    </row>
    <row r="153" spans="1:14" ht="12.75">
      <c r="A153" s="3"/>
      <c r="B153" s="3"/>
      <c r="C153" s="6"/>
      <c r="D153" s="3"/>
      <c r="E153" s="2"/>
      <c r="F153" s="2"/>
      <c r="G153" s="2"/>
      <c r="H153" s="2"/>
      <c r="I153" s="2"/>
      <c r="J153" s="2"/>
      <c r="K153" s="26"/>
      <c r="L153" s="2"/>
      <c r="M153" s="8"/>
      <c r="N153" s="3"/>
    </row>
    <row r="154" spans="1:14" ht="12.75">
      <c r="A154" s="3"/>
      <c r="B154" s="3"/>
      <c r="C154" s="6"/>
      <c r="D154" s="3"/>
      <c r="E154" s="2"/>
      <c r="F154" s="2"/>
      <c r="G154" s="2"/>
      <c r="H154" s="2"/>
      <c r="I154" s="2"/>
      <c r="J154" s="2"/>
      <c r="K154" s="26"/>
      <c r="L154" s="2"/>
      <c r="M154" s="8"/>
      <c r="N154" s="3"/>
    </row>
    <row r="155" spans="1:14" ht="12.75">
      <c r="A155" s="3"/>
      <c r="B155" s="3"/>
      <c r="C155" s="6"/>
      <c r="D155" s="3"/>
      <c r="E155" s="2"/>
      <c r="F155" s="2"/>
      <c r="G155" s="2"/>
      <c r="H155" s="2"/>
      <c r="I155" s="2"/>
      <c r="J155" s="2"/>
      <c r="K155" s="26"/>
      <c r="L155" s="2"/>
      <c r="M155" s="8"/>
      <c r="N155" s="3"/>
    </row>
    <row r="156" spans="1:14" ht="12.75">
      <c r="A156" s="3"/>
      <c r="B156" s="3"/>
      <c r="C156" s="6"/>
      <c r="D156" s="3"/>
      <c r="E156" s="2"/>
      <c r="F156" s="2"/>
      <c r="G156" s="2"/>
      <c r="H156" s="2"/>
      <c r="I156" s="2"/>
      <c r="J156" s="2"/>
      <c r="K156" s="26"/>
      <c r="L156" s="2"/>
      <c r="M156" s="8"/>
      <c r="N156" s="3"/>
    </row>
    <row r="157" spans="1:14" ht="12.75">
      <c r="A157" s="3"/>
      <c r="B157" s="3"/>
      <c r="C157" s="6"/>
      <c r="D157" s="3"/>
      <c r="E157" s="2"/>
      <c r="F157" s="2"/>
      <c r="G157" s="2"/>
      <c r="H157" s="2"/>
      <c r="I157" s="2"/>
      <c r="J157" s="2"/>
      <c r="K157" s="26"/>
      <c r="L157" s="2"/>
      <c r="M157" s="8"/>
      <c r="N157" s="3"/>
    </row>
    <row r="158" spans="1:14" ht="12.75">
      <c r="A158" s="3"/>
      <c r="B158" s="3"/>
      <c r="C158" s="6"/>
      <c r="D158" s="3"/>
      <c r="E158" s="2"/>
      <c r="F158" s="2"/>
      <c r="G158" s="2"/>
      <c r="H158" s="2"/>
      <c r="I158" s="2"/>
      <c r="J158" s="2"/>
      <c r="K158" s="26"/>
      <c r="L158" s="2"/>
      <c r="M158" s="8"/>
      <c r="N158" s="3"/>
    </row>
    <row r="159" spans="1:14" ht="12.75">
      <c r="A159" s="3"/>
      <c r="B159" s="3"/>
      <c r="C159" s="6"/>
      <c r="D159" s="3"/>
      <c r="E159" s="2"/>
      <c r="F159" s="2"/>
      <c r="G159" s="2"/>
      <c r="H159" s="2"/>
      <c r="I159" s="2"/>
      <c r="J159" s="2"/>
      <c r="K159" s="26"/>
      <c r="L159" s="2"/>
      <c r="M159" s="8"/>
      <c r="N159" s="3"/>
    </row>
    <row r="160" spans="1:14" ht="12.75">
      <c r="A160" s="3"/>
      <c r="B160" s="3"/>
      <c r="C160" s="6"/>
      <c r="D160" s="3"/>
      <c r="E160" s="2"/>
      <c r="F160" s="2"/>
      <c r="G160" s="2"/>
      <c r="H160" s="2"/>
      <c r="I160" s="2"/>
      <c r="J160" s="2"/>
      <c r="K160" s="26"/>
      <c r="L160" s="2"/>
      <c r="M160" s="8"/>
      <c r="N160" s="3"/>
    </row>
    <row r="161" spans="1:14" ht="12.75">
      <c r="A161" s="3"/>
      <c r="B161" s="3"/>
      <c r="C161" s="6"/>
      <c r="D161" s="3"/>
      <c r="E161" s="2"/>
      <c r="F161" s="2"/>
      <c r="G161" s="2"/>
      <c r="H161" s="2"/>
      <c r="I161" s="2"/>
      <c r="J161" s="2"/>
      <c r="K161" s="26"/>
      <c r="L161" s="2"/>
      <c r="M161" s="8"/>
      <c r="N161" s="3"/>
    </row>
    <row r="162" spans="1:14" ht="12.75">
      <c r="A162" s="3"/>
      <c r="B162" s="3"/>
      <c r="C162" s="6"/>
      <c r="D162" s="3"/>
      <c r="E162" s="2"/>
      <c r="F162" s="2"/>
      <c r="G162" s="2"/>
      <c r="H162" s="2"/>
      <c r="I162" s="2"/>
      <c r="J162" s="2"/>
      <c r="K162" s="26"/>
      <c r="L162" s="2"/>
      <c r="M162" s="8"/>
      <c r="N162" s="3"/>
    </row>
    <row r="163" spans="1:14" ht="12.75">
      <c r="A163" s="3"/>
      <c r="B163" s="3"/>
      <c r="C163" s="6"/>
      <c r="D163" s="3"/>
      <c r="E163" s="2"/>
      <c r="F163" s="2"/>
      <c r="G163" s="2"/>
      <c r="H163" s="2"/>
      <c r="I163" s="2"/>
      <c r="J163" s="2"/>
      <c r="K163" s="26"/>
      <c r="L163" s="2"/>
      <c r="M163" s="8"/>
      <c r="N163" s="3"/>
    </row>
    <row r="164" spans="1:14" ht="12.75">
      <c r="A164" s="3"/>
      <c r="B164" s="3"/>
      <c r="C164" s="6"/>
      <c r="D164" s="3"/>
      <c r="E164" s="2"/>
      <c r="F164" s="2"/>
      <c r="G164" s="2"/>
      <c r="H164" s="2"/>
      <c r="I164" s="2"/>
      <c r="J164" s="2"/>
      <c r="K164" s="26"/>
      <c r="L164" s="2"/>
      <c r="M164" s="8"/>
      <c r="N164" s="3"/>
    </row>
    <row r="165" spans="1:14" ht="12.75">
      <c r="A165" s="3"/>
      <c r="B165" s="3"/>
      <c r="C165" s="6"/>
      <c r="D165" s="3"/>
      <c r="E165" s="2"/>
      <c r="F165" s="2"/>
      <c r="G165" s="2"/>
      <c r="H165" s="2"/>
      <c r="I165" s="2"/>
      <c r="J165" s="2"/>
      <c r="K165" s="26"/>
      <c r="L165" s="2"/>
      <c r="M165" s="8"/>
      <c r="N165" s="3"/>
    </row>
    <row r="166" spans="1:14" ht="12.75">
      <c r="A166" s="3"/>
      <c r="B166" s="3"/>
      <c r="C166" s="6"/>
      <c r="D166" s="3"/>
      <c r="E166" s="2"/>
      <c r="F166" s="2"/>
      <c r="G166" s="2"/>
      <c r="H166" s="2"/>
      <c r="I166" s="2"/>
      <c r="J166" s="2"/>
      <c r="K166" s="26"/>
      <c r="L166" s="2"/>
      <c r="M166" s="8"/>
      <c r="N166" s="3"/>
    </row>
    <row r="167" spans="1:14" ht="12.75">
      <c r="A167" s="3"/>
      <c r="B167" s="3"/>
      <c r="C167" s="6"/>
      <c r="D167" s="3"/>
      <c r="E167" s="2"/>
      <c r="F167" s="2"/>
      <c r="G167" s="2"/>
      <c r="H167" s="2"/>
      <c r="I167" s="2"/>
      <c r="J167" s="2"/>
      <c r="K167" s="26"/>
      <c r="L167" s="2"/>
      <c r="M167" s="8"/>
      <c r="N167" s="3"/>
    </row>
    <row r="168" spans="1:14" ht="12.75">
      <c r="A168" s="3"/>
      <c r="B168" s="3"/>
      <c r="C168" s="6"/>
      <c r="D168" s="3"/>
      <c r="E168" s="2"/>
      <c r="F168" s="2"/>
      <c r="G168" s="2"/>
      <c r="H168" s="2"/>
      <c r="I168" s="2"/>
      <c r="J168" s="2"/>
      <c r="K168" s="26"/>
      <c r="L168" s="2"/>
      <c r="M168" s="8"/>
      <c r="N168" s="3"/>
    </row>
    <row r="169" spans="1:14" ht="12.75">
      <c r="A169" s="3"/>
      <c r="B169" s="3"/>
      <c r="C169" s="6"/>
      <c r="D169" s="3"/>
      <c r="E169" s="2"/>
      <c r="F169" s="2"/>
      <c r="G169" s="2"/>
      <c r="H169" s="2"/>
      <c r="I169" s="2"/>
      <c r="J169" s="2"/>
      <c r="K169" s="26"/>
      <c r="L169" s="2"/>
      <c r="M169" s="8"/>
      <c r="N169" s="3"/>
    </row>
    <row r="170" spans="1:14" ht="12.75">
      <c r="A170" s="3"/>
      <c r="B170" s="3"/>
      <c r="C170" s="6"/>
      <c r="D170" s="3"/>
      <c r="E170" s="2"/>
      <c r="F170" s="2"/>
      <c r="G170" s="2"/>
      <c r="H170" s="2"/>
      <c r="I170" s="2"/>
      <c r="J170" s="2"/>
      <c r="K170" s="26"/>
      <c r="L170" s="2"/>
      <c r="M170" s="8"/>
      <c r="N170" s="3"/>
    </row>
    <row r="171" spans="1:14" ht="12.75">
      <c r="A171" s="3"/>
      <c r="B171" s="3"/>
      <c r="C171" s="6"/>
      <c r="D171" s="3"/>
      <c r="E171" s="2"/>
      <c r="F171" s="2"/>
      <c r="G171" s="2"/>
      <c r="H171" s="2"/>
      <c r="I171" s="2"/>
      <c r="J171" s="2"/>
      <c r="K171" s="26"/>
      <c r="L171" s="2"/>
      <c r="M171" s="8"/>
      <c r="N171" s="3"/>
    </row>
    <row r="172" spans="1:14" ht="12.75">
      <c r="A172" s="3"/>
      <c r="B172" s="3"/>
      <c r="C172" s="6"/>
      <c r="D172" s="3"/>
      <c r="E172" s="2"/>
      <c r="F172" s="2"/>
      <c r="G172" s="2"/>
      <c r="H172" s="2"/>
      <c r="I172" s="2"/>
      <c r="J172" s="2"/>
      <c r="K172" s="26"/>
      <c r="L172" s="2"/>
      <c r="M172" s="8"/>
      <c r="N172" s="3"/>
    </row>
    <row r="173" spans="1:14" ht="12.75">
      <c r="A173" s="3"/>
      <c r="B173" s="3"/>
      <c r="C173" s="6"/>
      <c r="D173" s="3"/>
      <c r="E173" s="2"/>
      <c r="F173" s="2"/>
      <c r="G173" s="2"/>
      <c r="H173" s="2"/>
      <c r="I173" s="2"/>
      <c r="J173" s="2"/>
      <c r="K173" s="26"/>
      <c r="L173" s="2"/>
      <c r="M173" s="8"/>
      <c r="N173" s="3"/>
    </row>
    <row r="174" spans="1:14" ht="12.75">
      <c r="A174" s="3"/>
      <c r="B174" s="3"/>
      <c r="C174" s="6"/>
      <c r="D174" s="3"/>
      <c r="E174" s="2"/>
      <c r="F174" s="2"/>
      <c r="G174" s="2"/>
      <c r="H174" s="2"/>
      <c r="I174" s="2"/>
      <c r="J174" s="2"/>
      <c r="K174" s="26"/>
      <c r="L174" s="2"/>
      <c r="M174" s="8"/>
      <c r="N174" s="3"/>
    </row>
    <row r="175" spans="1:14" ht="12.75">
      <c r="A175" s="3"/>
      <c r="B175" s="3"/>
      <c r="C175" s="6"/>
      <c r="D175" s="3"/>
      <c r="E175" s="2"/>
      <c r="F175" s="2"/>
      <c r="G175" s="2"/>
      <c r="H175" s="2"/>
      <c r="I175" s="2"/>
      <c r="J175" s="2"/>
      <c r="K175" s="26"/>
      <c r="L175" s="2"/>
      <c r="M175" s="8"/>
      <c r="N175" s="3"/>
    </row>
    <row r="176" spans="1:14" ht="12.75">
      <c r="A176" s="3"/>
      <c r="B176" s="3"/>
      <c r="C176" s="6"/>
      <c r="D176" s="3"/>
      <c r="E176" s="2"/>
      <c r="F176" s="2"/>
      <c r="G176" s="2"/>
      <c r="H176" s="2"/>
      <c r="I176" s="2"/>
      <c r="J176" s="2"/>
      <c r="K176" s="26"/>
      <c r="L176" s="2"/>
      <c r="M176" s="8"/>
      <c r="N176" s="3"/>
    </row>
    <row r="177" spans="1:14" ht="12.75">
      <c r="A177" s="3"/>
      <c r="B177" s="3"/>
      <c r="C177" s="6"/>
      <c r="D177" s="3"/>
      <c r="E177" s="2"/>
      <c r="F177" s="2"/>
      <c r="G177" s="2"/>
      <c r="H177" s="2"/>
      <c r="I177" s="2"/>
      <c r="J177" s="2"/>
      <c r="K177" s="26"/>
      <c r="L177" s="2"/>
      <c r="M177" s="8"/>
      <c r="N177" s="3"/>
    </row>
    <row r="178" spans="1:14" ht="12.75">
      <c r="A178" s="3"/>
      <c r="B178" s="3"/>
      <c r="C178" s="6"/>
      <c r="D178" s="3"/>
      <c r="E178" s="2"/>
      <c r="F178" s="2"/>
      <c r="G178" s="2"/>
      <c r="H178" s="2"/>
      <c r="I178" s="2"/>
      <c r="J178" s="2"/>
      <c r="K178" s="26"/>
      <c r="L178" s="2"/>
      <c r="M178" s="8"/>
      <c r="N178" s="3"/>
    </row>
    <row r="179" spans="1:14" ht="12.75">
      <c r="A179" s="3"/>
      <c r="B179" s="3"/>
      <c r="C179" s="6"/>
      <c r="D179" s="3"/>
      <c r="E179" s="2"/>
      <c r="F179" s="2"/>
      <c r="G179" s="2"/>
      <c r="H179" s="2"/>
      <c r="I179" s="2"/>
      <c r="J179" s="2"/>
      <c r="K179" s="26"/>
      <c r="L179" s="2"/>
      <c r="M179" s="8"/>
      <c r="N179" s="3"/>
    </row>
    <row r="180" spans="1:14" ht="12.75">
      <c r="A180" s="3"/>
      <c r="B180" s="3"/>
      <c r="C180" s="6"/>
      <c r="D180" s="3"/>
      <c r="E180" s="2"/>
      <c r="F180" s="2"/>
      <c r="G180" s="2"/>
      <c r="H180" s="2"/>
      <c r="I180" s="2"/>
      <c r="J180" s="2"/>
      <c r="K180" s="26"/>
      <c r="L180" s="2"/>
      <c r="M180" s="8"/>
      <c r="N180" s="3"/>
    </row>
    <row r="181" spans="1:14" ht="12.75">
      <c r="A181" s="3"/>
      <c r="B181" s="3"/>
      <c r="C181" s="6"/>
      <c r="D181" s="3"/>
      <c r="E181" s="2"/>
      <c r="F181" s="2"/>
      <c r="G181" s="2"/>
      <c r="H181" s="2"/>
      <c r="I181" s="2"/>
      <c r="J181" s="2"/>
      <c r="K181" s="26"/>
      <c r="L181" s="2"/>
      <c r="M181" s="8"/>
      <c r="N181" s="3"/>
    </row>
    <row r="182" spans="1:14" ht="12.75">
      <c r="A182" s="3"/>
      <c r="B182" s="3"/>
      <c r="C182" s="6"/>
      <c r="D182" s="3"/>
      <c r="E182" s="2"/>
      <c r="F182" s="2"/>
      <c r="G182" s="2"/>
      <c r="H182" s="2"/>
      <c r="I182" s="2"/>
      <c r="J182" s="2"/>
      <c r="K182" s="26"/>
      <c r="L182" s="2"/>
      <c r="M182" s="8"/>
      <c r="N182" s="3"/>
    </row>
    <row r="183" spans="1:14" ht="12.75">
      <c r="A183" s="3"/>
      <c r="B183" s="3"/>
      <c r="C183" s="6"/>
      <c r="D183" s="3"/>
      <c r="E183" s="2"/>
      <c r="F183" s="2"/>
      <c r="G183" s="2"/>
      <c r="H183" s="2"/>
      <c r="I183" s="2"/>
      <c r="J183" s="2"/>
      <c r="K183" s="26"/>
      <c r="L183" s="2"/>
      <c r="M183" s="8"/>
      <c r="N183" s="3"/>
    </row>
    <row r="184" spans="1:14" ht="12.75">
      <c r="A184" s="3"/>
      <c r="B184" s="3"/>
      <c r="C184" s="6"/>
      <c r="D184" s="3"/>
      <c r="E184" s="2"/>
      <c r="F184" s="2"/>
      <c r="G184" s="2"/>
      <c r="H184" s="2"/>
      <c r="I184" s="2"/>
      <c r="J184" s="2"/>
      <c r="K184" s="26"/>
      <c r="L184" s="2"/>
      <c r="M184" s="8"/>
      <c r="N184" s="3"/>
    </row>
    <row r="185" spans="1:14" ht="12.75">
      <c r="A185" s="3"/>
      <c r="B185" s="3"/>
      <c r="C185" s="6"/>
      <c r="D185" s="3"/>
      <c r="E185" s="2"/>
      <c r="F185" s="2"/>
      <c r="G185" s="2"/>
      <c r="H185" s="2"/>
      <c r="I185" s="2"/>
      <c r="J185" s="2"/>
      <c r="K185" s="26"/>
      <c r="L185" s="2"/>
      <c r="M185" s="8"/>
      <c r="N185" s="3"/>
    </row>
    <row r="186" spans="1:14" ht="12.75">
      <c r="A186" s="3"/>
      <c r="B186" s="3"/>
      <c r="C186" s="6"/>
      <c r="D186" s="3"/>
      <c r="E186" s="2"/>
      <c r="F186" s="2"/>
      <c r="G186" s="2"/>
      <c r="H186" s="2"/>
      <c r="I186" s="2"/>
      <c r="J186" s="2"/>
      <c r="K186" s="26"/>
      <c r="L186" s="2"/>
      <c r="M186" s="8"/>
      <c r="N186" s="3"/>
    </row>
    <row r="187" spans="1:14" ht="12.75">
      <c r="A187" s="3"/>
      <c r="B187" s="3"/>
      <c r="C187" s="6"/>
      <c r="D187" s="3"/>
      <c r="E187" s="2"/>
      <c r="F187" s="2"/>
      <c r="G187" s="2"/>
      <c r="H187" s="2"/>
      <c r="I187" s="2"/>
      <c r="J187" s="2"/>
      <c r="K187" s="26"/>
      <c r="L187" s="2"/>
      <c r="M187" s="8"/>
      <c r="N187" s="3"/>
    </row>
    <row r="188" spans="1:14" ht="12.75">
      <c r="A188" s="3"/>
      <c r="B188" s="3"/>
      <c r="C188" s="6"/>
      <c r="D188" s="3"/>
      <c r="E188" s="2"/>
      <c r="F188" s="2"/>
      <c r="G188" s="2"/>
      <c r="H188" s="2"/>
      <c r="I188" s="2"/>
      <c r="J188" s="2"/>
      <c r="K188" s="26"/>
      <c r="L188" s="2"/>
      <c r="M188" s="8"/>
      <c r="N188" s="3"/>
    </row>
    <row r="189" spans="1:14" ht="12.75">
      <c r="A189" s="3"/>
      <c r="B189" s="3"/>
      <c r="C189" s="6"/>
      <c r="D189" s="3"/>
      <c r="E189" s="2"/>
      <c r="F189" s="2"/>
      <c r="G189" s="2"/>
      <c r="H189" s="2"/>
      <c r="I189" s="2"/>
      <c r="J189" s="2"/>
      <c r="K189" s="26"/>
      <c r="L189" s="2"/>
      <c r="M189" s="8"/>
      <c r="N189" s="3"/>
    </row>
    <row r="190" spans="1:14" ht="12.75">
      <c r="A190" s="3"/>
      <c r="B190" s="3"/>
      <c r="C190" s="6"/>
      <c r="D190" s="3"/>
      <c r="E190" s="2"/>
      <c r="F190" s="2"/>
      <c r="G190" s="2"/>
      <c r="H190" s="2"/>
      <c r="I190" s="2"/>
      <c r="J190" s="2"/>
      <c r="K190" s="26"/>
      <c r="L190" s="2"/>
      <c r="M190" s="8"/>
      <c r="N190" s="3"/>
    </row>
  </sheetData>
  <sheetProtection/>
  <mergeCells count="14">
    <mergeCell ref="L7:L8"/>
    <mergeCell ref="M7:M8"/>
    <mergeCell ref="F7:F8"/>
    <mergeCell ref="G7:G8"/>
    <mergeCell ref="H7:H8"/>
    <mergeCell ref="I7:I8"/>
    <mergeCell ref="J7:J8"/>
    <mergeCell ref="K7:K8"/>
    <mergeCell ref="C2:C3"/>
    <mergeCell ref="A7:A8"/>
    <mergeCell ref="B7:B8"/>
    <mergeCell ref="C7:C8"/>
    <mergeCell ref="D7:D8"/>
    <mergeCell ref="E7:E8"/>
  </mergeCells>
  <printOptions/>
  <pageMargins left="0.3937007874015748" right="0.2755905511811024" top="0.7874015748031497" bottom="0.3937007874015748" header="0" footer="0"/>
  <pageSetup firstPageNumber="1" useFirstPageNumber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7.28125" style="75" customWidth="1"/>
    <col min="2" max="2" width="12.421875" style="75" customWidth="1"/>
    <col min="3" max="3" width="34.421875" style="75" customWidth="1"/>
    <col min="4" max="4" width="19.7109375" style="75" customWidth="1"/>
    <col min="5" max="5" width="17.57421875" style="75" customWidth="1"/>
    <col min="6" max="6" width="17.140625" style="75" customWidth="1"/>
    <col min="7" max="7" width="16.00390625" style="75" customWidth="1"/>
    <col min="8" max="8" width="13.421875" style="75" customWidth="1"/>
    <col min="9" max="9" width="15.28125" style="75" customWidth="1"/>
    <col min="10" max="16384" width="11.57421875" style="75" customWidth="1"/>
  </cols>
  <sheetData>
    <row r="1" spans="1:6" ht="21">
      <c r="A1" s="223" t="s">
        <v>335</v>
      </c>
      <c r="B1" s="223"/>
      <c r="C1" s="223"/>
      <c r="D1" s="223"/>
      <c r="E1" s="223"/>
      <c r="F1" s="223"/>
    </row>
    <row r="3" spans="1:2" ht="15">
      <c r="A3" s="75" t="s">
        <v>10</v>
      </c>
      <c r="B3" s="76" t="s">
        <v>215</v>
      </c>
    </row>
    <row r="4" ht="12.75">
      <c r="B4" s="77"/>
    </row>
    <row r="5" spans="1:6" ht="13.5" thickBot="1">
      <c r="A5" s="78"/>
      <c r="B5" s="78"/>
      <c r="C5" s="78"/>
      <c r="D5" s="78"/>
      <c r="E5" s="78"/>
      <c r="F5" s="78"/>
    </row>
    <row r="6" spans="1:10" ht="22.5">
      <c r="A6" s="78"/>
      <c r="B6" s="224" t="s">
        <v>137</v>
      </c>
      <c r="C6" s="227" t="s">
        <v>241</v>
      </c>
      <c r="D6" s="79" t="s">
        <v>138</v>
      </c>
      <c r="E6" s="80" t="s">
        <v>242</v>
      </c>
      <c r="F6" s="80" t="s">
        <v>243</v>
      </c>
      <c r="G6" s="80" t="s">
        <v>244</v>
      </c>
      <c r="H6" s="80" t="s">
        <v>245</v>
      </c>
      <c r="I6" s="230" t="s">
        <v>245</v>
      </c>
      <c r="J6" s="81"/>
    </row>
    <row r="7" spans="1:9" ht="12.75">
      <c r="A7" s="78"/>
      <c r="B7" s="225"/>
      <c r="C7" s="228"/>
      <c r="D7" s="82" t="s">
        <v>246</v>
      </c>
      <c r="E7" s="82" t="s">
        <v>336</v>
      </c>
      <c r="F7" s="82" t="s">
        <v>336</v>
      </c>
      <c r="G7" s="82" t="s">
        <v>336</v>
      </c>
      <c r="H7" s="82" t="s">
        <v>336</v>
      </c>
      <c r="I7" s="231"/>
    </row>
    <row r="8" spans="2:9" ht="12.75">
      <c r="B8" s="225"/>
      <c r="C8" s="228"/>
      <c r="D8" s="82" t="s">
        <v>247</v>
      </c>
      <c r="E8" s="82" t="s">
        <v>247</v>
      </c>
      <c r="F8" s="82" t="s">
        <v>247</v>
      </c>
      <c r="G8" s="82" t="s">
        <v>247</v>
      </c>
      <c r="H8" s="82" t="s">
        <v>247</v>
      </c>
      <c r="I8" s="83" t="s">
        <v>248</v>
      </c>
    </row>
    <row r="9" spans="2:9" ht="13.5" thickBot="1">
      <c r="B9" s="226"/>
      <c r="C9" s="229"/>
      <c r="D9" s="84">
        <v>13</v>
      </c>
      <c r="E9" s="84">
        <v>14</v>
      </c>
      <c r="F9" s="84">
        <v>15</v>
      </c>
      <c r="G9" s="84">
        <v>16</v>
      </c>
      <c r="H9" s="84">
        <v>17</v>
      </c>
      <c r="I9" s="85">
        <v>18</v>
      </c>
    </row>
    <row r="10" spans="2:9" s="86" customFormat="1" ht="13.5">
      <c r="B10" s="87" t="s">
        <v>250</v>
      </c>
      <c r="C10" s="88" t="s">
        <v>217</v>
      </c>
      <c r="D10" s="89">
        <f>'[1]BJ'!I113</f>
        <v>1045070.4283499998</v>
      </c>
      <c r="E10" s="89">
        <f>0</f>
        <v>0</v>
      </c>
      <c r="F10" s="89">
        <f>'BJ 3'!K22+'BJ 3-1'!K22+-0.005</f>
        <v>-150528.4088</v>
      </c>
      <c r="G10" s="89">
        <f>D10+E10+F10</f>
        <v>894542.0195499999</v>
      </c>
      <c r="H10" s="89">
        <f>G10-D10</f>
        <v>-150528.40879999998</v>
      </c>
      <c r="I10" s="89">
        <f>H10/D10*100</f>
        <v>-14.403661678348358</v>
      </c>
    </row>
    <row r="11" spans="2:9" s="86" customFormat="1" ht="13.5">
      <c r="B11" s="91" t="s">
        <v>249</v>
      </c>
      <c r="D11" s="92">
        <f>SUM(D10:D10)</f>
        <v>1045070.4283499998</v>
      </c>
      <c r="E11" s="92">
        <f>SUM(E10:E10)</f>
        <v>0</v>
      </c>
      <c r="F11" s="92">
        <f>SUM(F10:F10)</f>
        <v>-150528.4088</v>
      </c>
      <c r="G11" s="92">
        <f>SUM(G10:G10)</f>
        <v>894542.0195499999</v>
      </c>
      <c r="H11" s="92">
        <f>SUM(H10:H10)</f>
        <v>-150528.40879999998</v>
      </c>
      <c r="I11" s="89">
        <f>H11/D11*100</f>
        <v>-14.403661678348358</v>
      </c>
    </row>
    <row r="12" spans="1:256" ht="13.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4" spans="1:256" ht="12.75">
      <c r="A14" s="93"/>
      <c r="B14" s="93"/>
      <c r="C14" s="93"/>
      <c r="D14" s="93"/>
      <c r="E14" s="94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ht="12.7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2.7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ht="12.75">
      <c r="D17" s="95"/>
    </row>
  </sheetData>
  <sheetProtection/>
  <mergeCells count="4">
    <mergeCell ref="A1:F1"/>
    <mergeCell ref="B6:B9"/>
    <mergeCell ref="C6:C9"/>
    <mergeCell ref="I6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98"/>
  <sheetViews>
    <sheetView zoomScale="95" zoomScaleNormal="95" zoomScalePageLayoutView="0" workbookViewId="0" topLeftCell="A1">
      <pane ySplit="9" topLeftCell="A10" activePane="bottomLeft" state="frozen"/>
      <selection pane="topLeft" activeCell="H11" sqref="H11"/>
      <selection pane="bottomLeft" activeCell="I33" sqref="I33"/>
    </sheetView>
  </sheetViews>
  <sheetFormatPr defaultColWidth="9.140625" defaultRowHeight="12.75"/>
  <cols>
    <col min="1" max="1" width="5.140625" style="78" customWidth="1"/>
    <col min="2" max="2" width="14.140625" style="78" customWidth="1"/>
    <col min="3" max="3" width="61.57421875" style="222" customWidth="1"/>
    <col min="4" max="4" width="9.421875" style="78" customWidth="1"/>
    <col min="5" max="5" width="10.7109375" style="161" customWidth="1"/>
    <col min="6" max="6" width="10.57421875" style="161" customWidth="1"/>
    <col min="7" max="7" width="10.421875" style="161" customWidth="1"/>
    <col min="8" max="8" width="10.00390625" style="161" customWidth="1"/>
    <col min="9" max="9" width="13.421875" style="161" customWidth="1"/>
    <col min="10" max="10" width="13.140625" style="161" customWidth="1"/>
    <col min="11" max="11" width="15.00390625" style="162" customWidth="1"/>
    <col min="12" max="12" width="10.57421875" style="161" customWidth="1"/>
    <col min="13" max="13" width="20.140625" style="163" customWidth="1"/>
    <col min="14" max="16384" width="9.140625" style="78" customWidth="1"/>
  </cols>
  <sheetData>
    <row r="2" ht="15" customHeight="1">
      <c r="C2" s="258" t="s">
        <v>16</v>
      </c>
    </row>
    <row r="3" ht="12.75">
      <c r="C3" s="258"/>
    </row>
    <row r="4" spans="1:3" ht="13.5">
      <c r="A4" s="102"/>
      <c r="B4" s="78" t="s">
        <v>10</v>
      </c>
      <c r="C4" s="103" t="s">
        <v>215</v>
      </c>
    </row>
    <row r="5" spans="1:3" ht="13.5">
      <c r="A5" s="102"/>
      <c r="B5" s="78" t="s">
        <v>11</v>
      </c>
      <c r="C5" s="104" t="s">
        <v>234</v>
      </c>
    </row>
    <row r="6" spans="1:3" ht="14.25" thickBot="1">
      <c r="A6" s="102"/>
      <c r="B6" s="78" t="s">
        <v>12</v>
      </c>
      <c r="C6" s="105" t="s">
        <v>337</v>
      </c>
    </row>
    <row r="7" spans="1:13" s="164" customFormat="1" ht="25.5" customHeight="1" thickBot="1">
      <c r="A7" s="259" t="s">
        <v>3</v>
      </c>
      <c r="B7" s="260" t="s">
        <v>0</v>
      </c>
      <c r="C7" s="260" t="s">
        <v>1</v>
      </c>
      <c r="D7" s="260" t="s">
        <v>2</v>
      </c>
      <c r="E7" s="261" t="s">
        <v>4</v>
      </c>
      <c r="F7" s="261" t="s">
        <v>9</v>
      </c>
      <c r="G7" s="262" t="s">
        <v>6</v>
      </c>
      <c r="H7" s="261" t="s">
        <v>13</v>
      </c>
      <c r="I7" s="261" t="s">
        <v>5</v>
      </c>
      <c r="J7" s="261" t="s">
        <v>14</v>
      </c>
      <c r="K7" s="264" t="s">
        <v>8</v>
      </c>
      <c r="L7" s="262" t="s">
        <v>7</v>
      </c>
      <c r="M7" s="263" t="s">
        <v>338</v>
      </c>
    </row>
    <row r="8" spans="1:13" s="164" customFormat="1" ht="12.75">
      <c r="A8" s="259"/>
      <c r="B8" s="260"/>
      <c r="C8" s="260"/>
      <c r="D8" s="260"/>
      <c r="E8" s="261"/>
      <c r="F8" s="261"/>
      <c r="G8" s="262"/>
      <c r="H8" s="261"/>
      <c r="I8" s="261"/>
      <c r="J8" s="261"/>
      <c r="K8" s="264"/>
      <c r="L8" s="262"/>
      <c r="M8" s="263"/>
    </row>
    <row r="9" spans="1:13" s="170" customFormat="1" ht="13.5" thickBot="1">
      <c r="A9" s="165">
        <v>1</v>
      </c>
      <c r="B9" s="166">
        <v>2</v>
      </c>
      <c r="C9" s="167">
        <v>3</v>
      </c>
      <c r="D9" s="166">
        <v>4</v>
      </c>
      <c r="E9" s="166">
        <f>D9+1</f>
        <v>5</v>
      </c>
      <c r="F9" s="166">
        <f>E9+1</f>
        <v>6</v>
      </c>
      <c r="G9" s="166">
        <f>F9+1</f>
        <v>7</v>
      </c>
      <c r="H9" s="166">
        <f>F9+1</f>
        <v>7</v>
      </c>
      <c r="I9" s="166">
        <f>H9+1</f>
        <v>8</v>
      </c>
      <c r="J9" s="166">
        <f>I9+1</f>
        <v>9</v>
      </c>
      <c r="K9" s="168">
        <f>J9+1</f>
        <v>10</v>
      </c>
      <c r="L9" s="166">
        <f>K9+1</f>
        <v>11</v>
      </c>
      <c r="M9" s="169">
        <f>L9+1</f>
        <v>12</v>
      </c>
    </row>
    <row r="10" spans="1:14" ht="12.75">
      <c r="A10" s="171"/>
      <c r="B10" s="172"/>
      <c r="C10" s="115" t="s">
        <v>339</v>
      </c>
      <c r="D10" s="173"/>
      <c r="E10" s="174"/>
      <c r="F10" s="175"/>
      <c r="G10" s="176"/>
      <c r="H10" s="177"/>
      <c r="I10" s="177"/>
      <c r="J10" s="177"/>
      <c r="K10" s="178"/>
      <c r="L10" s="178"/>
      <c r="M10" s="179"/>
      <c r="N10" s="180"/>
    </row>
    <row r="11" spans="1:16" s="170" customFormat="1" ht="12.75">
      <c r="A11" s="181">
        <v>3</v>
      </c>
      <c r="B11" s="182" t="s">
        <v>143</v>
      </c>
      <c r="C11" s="183" t="s">
        <v>144</v>
      </c>
      <c r="D11" s="184" t="s">
        <v>18</v>
      </c>
      <c r="E11" s="185">
        <v>353.3</v>
      </c>
      <c r="F11" s="185">
        <v>213.994</v>
      </c>
      <c r="G11" s="176">
        <f aca="true" t="shared" si="0" ref="G11:G20">F11-E11</f>
        <v>-139.306</v>
      </c>
      <c r="H11" s="186">
        <v>115</v>
      </c>
      <c r="I11" s="186">
        <f aca="true" t="shared" si="1" ref="I11:I20">E11*H11</f>
        <v>40629.5</v>
      </c>
      <c r="J11" s="186">
        <f aca="true" t="shared" si="2" ref="J11:J20">F11*H11</f>
        <v>24609.31</v>
      </c>
      <c r="K11" s="186">
        <f aca="true" t="shared" si="3" ref="K11:K20">J11-I11</f>
        <v>-16020.189999999999</v>
      </c>
      <c r="L11" s="187">
        <f aca="true" t="shared" si="4" ref="L11:L20">G11/E11</f>
        <v>-0.3942994622134164</v>
      </c>
      <c r="M11" s="188"/>
      <c r="O11" s="189"/>
      <c r="P11" s="189"/>
    </row>
    <row r="12" spans="1:16" s="170" customFormat="1" ht="12.75" customHeight="1">
      <c r="A12" s="181" t="s">
        <v>340</v>
      </c>
      <c r="B12" s="182" t="s">
        <v>19</v>
      </c>
      <c r="C12" s="183" t="s">
        <v>20</v>
      </c>
      <c r="D12" s="184" t="s">
        <v>18</v>
      </c>
      <c r="E12" s="185">
        <v>353.3</v>
      </c>
      <c r="F12" s="185">
        <v>213.994</v>
      </c>
      <c r="G12" s="176">
        <f t="shared" si="0"/>
        <v>-139.306</v>
      </c>
      <c r="H12" s="186">
        <v>15.9</v>
      </c>
      <c r="I12" s="186">
        <f t="shared" si="1"/>
        <v>5617.47</v>
      </c>
      <c r="J12" s="186">
        <f t="shared" si="2"/>
        <v>3402.5046</v>
      </c>
      <c r="K12" s="186">
        <f t="shared" si="3"/>
        <v>-2214.9654</v>
      </c>
      <c r="L12" s="187">
        <f t="shared" si="4"/>
        <v>-0.3942994622134164</v>
      </c>
      <c r="M12" s="188"/>
      <c r="O12" s="189"/>
      <c r="P12" s="189"/>
    </row>
    <row r="13" spans="1:16" s="170" customFormat="1" ht="12.75" customHeight="1">
      <c r="A13" s="181">
        <v>7</v>
      </c>
      <c r="B13" s="182">
        <v>161101101</v>
      </c>
      <c r="C13" s="183" t="s">
        <v>341</v>
      </c>
      <c r="D13" s="184" t="s">
        <v>18</v>
      </c>
      <c r="E13" s="185">
        <v>294.43</v>
      </c>
      <c r="F13" s="185">
        <f>E13+G11/2</f>
        <v>224.777</v>
      </c>
      <c r="G13" s="176">
        <f t="shared" si="0"/>
        <v>-69.65300000000002</v>
      </c>
      <c r="H13" s="186">
        <v>50.2</v>
      </c>
      <c r="I13" s="186">
        <f t="shared" si="1"/>
        <v>14780.386</v>
      </c>
      <c r="J13" s="186">
        <f t="shared" si="2"/>
        <v>11283.8054</v>
      </c>
      <c r="K13" s="186">
        <f t="shared" si="3"/>
        <v>-3496.580600000001</v>
      </c>
      <c r="L13" s="187">
        <f t="shared" si="4"/>
        <v>-0.23656896376048642</v>
      </c>
      <c r="M13" s="188"/>
      <c r="O13" s="189"/>
      <c r="P13" s="189"/>
    </row>
    <row r="14" spans="1:16" s="170" customFormat="1" ht="12.75" customHeight="1">
      <c r="A14" s="181">
        <v>12</v>
      </c>
      <c r="B14" s="182">
        <v>151101101</v>
      </c>
      <c r="C14" s="183" t="s">
        <v>342</v>
      </c>
      <c r="D14" s="184" t="s">
        <v>32</v>
      </c>
      <c r="E14" s="185">
        <v>1319.78</v>
      </c>
      <c r="F14" s="185">
        <v>1041.1689999999999</v>
      </c>
      <c r="G14" s="176">
        <f t="shared" si="0"/>
        <v>-278.6110000000001</v>
      </c>
      <c r="H14" s="186">
        <v>10.2</v>
      </c>
      <c r="I14" s="186">
        <f t="shared" si="1"/>
        <v>13461.756</v>
      </c>
      <c r="J14" s="186">
        <f t="shared" si="2"/>
        <v>10619.923799999999</v>
      </c>
      <c r="K14" s="186">
        <f t="shared" si="3"/>
        <v>-2841.8322000000007</v>
      </c>
      <c r="L14" s="187">
        <f t="shared" si="4"/>
        <v>-0.21110412341450857</v>
      </c>
      <c r="M14" s="188"/>
      <c r="O14" s="189"/>
      <c r="P14" s="189"/>
    </row>
    <row r="15" spans="1:16" s="170" customFormat="1" ht="12.75" customHeight="1">
      <c r="A15" s="190">
        <v>13</v>
      </c>
      <c r="B15" s="191">
        <v>151101111</v>
      </c>
      <c r="C15" s="192" t="s">
        <v>343</v>
      </c>
      <c r="D15" s="193" t="s">
        <v>32</v>
      </c>
      <c r="E15" s="194">
        <v>1319.78</v>
      </c>
      <c r="F15" s="194">
        <v>1041.1689999999999</v>
      </c>
      <c r="G15" s="176">
        <f t="shared" si="0"/>
        <v>-278.6110000000001</v>
      </c>
      <c r="H15" s="195">
        <v>3.2</v>
      </c>
      <c r="I15" s="195">
        <f t="shared" si="1"/>
        <v>4223.296</v>
      </c>
      <c r="J15" s="195">
        <f t="shared" si="2"/>
        <v>3331.7407999999996</v>
      </c>
      <c r="K15" s="195">
        <f t="shared" si="3"/>
        <v>-891.5552000000007</v>
      </c>
      <c r="L15" s="196">
        <f t="shared" si="4"/>
        <v>-0.21110412341450857</v>
      </c>
      <c r="M15" s="197"/>
      <c r="O15" s="189"/>
      <c r="P15" s="189"/>
    </row>
    <row r="16" spans="1:16" s="170" customFormat="1" ht="12.75" customHeight="1">
      <c r="A16" s="190">
        <v>15</v>
      </c>
      <c r="B16" s="191" t="s">
        <v>21</v>
      </c>
      <c r="C16" s="192" t="s">
        <v>22</v>
      </c>
      <c r="D16" s="193" t="s">
        <v>18</v>
      </c>
      <c r="E16" s="194">
        <v>562.9</v>
      </c>
      <c r="F16" s="194">
        <v>423.59399999999994</v>
      </c>
      <c r="G16" s="176">
        <f t="shared" si="0"/>
        <v>-139.30600000000004</v>
      </c>
      <c r="H16" s="195">
        <v>110</v>
      </c>
      <c r="I16" s="195">
        <f t="shared" si="1"/>
        <v>61919</v>
      </c>
      <c r="J16" s="195">
        <f t="shared" si="2"/>
        <v>46595.34</v>
      </c>
      <c r="K16" s="195">
        <f t="shared" si="3"/>
        <v>-15323.660000000003</v>
      </c>
      <c r="L16" s="196">
        <f t="shared" si="4"/>
        <v>-0.24747912595487662</v>
      </c>
      <c r="M16" s="197"/>
      <c r="O16" s="189"/>
      <c r="P16" s="189"/>
    </row>
    <row r="17" spans="1:16" s="170" customFormat="1" ht="12.75" customHeight="1">
      <c r="A17" s="198">
        <v>16</v>
      </c>
      <c r="B17" s="191" t="s">
        <v>23</v>
      </c>
      <c r="C17" s="192" t="s">
        <v>24</v>
      </c>
      <c r="D17" s="193" t="s">
        <v>18</v>
      </c>
      <c r="E17" s="194">
        <v>562.9</v>
      </c>
      <c r="F17" s="194">
        <v>423.59399999999994</v>
      </c>
      <c r="G17" s="176">
        <f t="shared" si="0"/>
        <v>-139.30600000000004</v>
      </c>
      <c r="H17" s="195">
        <v>43.9</v>
      </c>
      <c r="I17" s="195">
        <f t="shared" si="1"/>
        <v>24711.309999999998</v>
      </c>
      <c r="J17" s="195">
        <f t="shared" si="2"/>
        <v>18595.776599999997</v>
      </c>
      <c r="K17" s="195">
        <f t="shared" si="3"/>
        <v>-6115.5334</v>
      </c>
      <c r="L17" s="196">
        <f t="shared" si="4"/>
        <v>-0.24747912595487662</v>
      </c>
      <c r="M17" s="197"/>
      <c r="O17" s="189"/>
      <c r="P17" s="189"/>
    </row>
    <row r="18" spans="1:16" s="170" customFormat="1" ht="12.75" customHeight="1">
      <c r="A18" s="190">
        <v>17</v>
      </c>
      <c r="B18" s="191" t="s">
        <v>25</v>
      </c>
      <c r="C18" s="192" t="s">
        <v>26</v>
      </c>
      <c r="D18" s="193" t="s">
        <v>18</v>
      </c>
      <c r="E18" s="194">
        <v>562.9</v>
      </c>
      <c r="F18" s="194">
        <v>423.59399999999994</v>
      </c>
      <c r="G18" s="176">
        <f t="shared" si="0"/>
        <v>-139.30600000000004</v>
      </c>
      <c r="H18" s="195">
        <v>12.78</v>
      </c>
      <c r="I18" s="195">
        <f t="shared" si="1"/>
        <v>7193.861999999999</v>
      </c>
      <c r="J18" s="195">
        <f t="shared" si="2"/>
        <v>5413.531319999999</v>
      </c>
      <c r="K18" s="195">
        <f t="shared" si="3"/>
        <v>-1780.33068</v>
      </c>
      <c r="L18" s="196">
        <f t="shared" si="4"/>
        <v>-0.24747912595487662</v>
      </c>
      <c r="M18" s="197"/>
      <c r="O18" s="189"/>
      <c r="P18" s="189"/>
    </row>
    <row r="19" spans="1:16" s="170" customFormat="1" ht="12.75">
      <c r="A19" s="181">
        <v>20</v>
      </c>
      <c r="B19" s="182">
        <v>174101101</v>
      </c>
      <c r="C19" s="183" t="s">
        <v>73</v>
      </c>
      <c r="D19" s="184" t="s">
        <v>18</v>
      </c>
      <c r="E19" s="185">
        <v>396.63</v>
      </c>
      <c r="F19" s="185">
        <v>257.32399999999996</v>
      </c>
      <c r="G19" s="176">
        <f>F19-E19</f>
        <v>-139.30600000000004</v>
      </c>
      <c r="H19" s="186">
        <v>75</v>
      </c>
      <c r="I19" s="186">
        <f>E19*H19</f>
        <v>29747.25</v>
      </c>
      <c r="J19" s="186">
        <f>F19*H19</f>
        <v>19299.299999999996</v>
      </c>
      <c r="K19" s="186">
        <f>J19-I19</f>
        <v>-10447.950000000004</v>
      </c>
      <c r="L19" s="187">
        <f>G19/E19</f>
        <v>-0.3512240627284876</v>
      </c>
      <c r="M19" s="188"/>
      <c r="O19" s="189"/>
      <c r="P19" s="189"/>
    </row>
    <row r="20" spans="1:16" s="170" customFormat="1" ht="13.5" thickBot="1">
      <c r="A20" s="181">
        <v>21</v>
      </c>
      <c r="B20" s="182" t="s">
        <v>153</v>
      </c>
      <c r="C20" s="183" t="s">
        <v>154</v>
      </c>
      <c r="D20" s="184" t="s">
        <v>17</v>
      </c>
      <c r="E20" s="185">
        <v>524.362</v>
      </c>
      <c r="F20" s="185">
        <f>ROUND(259.68+120.65*1.9/2,3)</f>
        <v>374.298</v>
      </c>
      <c r="G20" s="176">
        <f t="shared" si="0"/>
        <v>-150.06399999999996</v>
      </c>
      <c r="H20" s="186">
        <v>245</v>
      </c>
      <c r="I20" s="186">
        <f t="shared" si="1"/>
        <v>128468.68999999999</v>
      </c>
      <c r="J20" s="186">
        <f t="shared" si="2"/>
        <v>91703.01</v>
      </c>
      <c r="K20" s="186">
        <f t="shared" si="3"/>
        <v>-36765.67999999999</v>
      </c>
      <c r="L20" s="187">
        <f t="shared" si="4"/>
        <v>-0.2861839721413832</v>
      </c>
      <c r="M20" s="188"/>
      <c r="O20" s="189"/>
      <c r="P20" s="189"/>
    </row>
    <row r="21" spans="1:16" s="170" customFormat="1" ht="27" thickBot="1">
      <c r="A21" s="199"/>
      <c r="B21" s="200"/>
      <c r="C21" s="201" t="s">
        <v>344</v>
      </c>
      <c r="D21" s="202"/>
      <c r="E21" s="203"/>
      <c r="F21" s="204"/>
      <c r="G21" s="204"/>
      <c r="H21" s="204"/>
      <c r="I21" s="205"/>
      <c r="J21" s="205"/>
      <c r="K21" s="206">
        <f>SUMIF(K11:K20,"&gt;0")</f>
        <v>0</v>
      </c>
      <c r="L21" s="204"/>
      <c r="M21" s="207"/>
      <c r="O21" s="189"/>
      <c r="P21" s="189"/>
    </row>
    <row r="22" spans="1:16" s="170" customFormat="1" ht="27" customHeight="1" thickBot="1">
      <c r="A22" s="208"/>
      <c r="B22" s="209"/>
      <c r="C22" s="201" t="s">
        <v>345</v>
      </c>
      <c r="D22" s="202"/>
      <c r="E22" s="203"/>
      <c r="F22" s="204"/>
      <c r="G22" s="204"/>
      <c r="H22" s="204"/>
      <c r="I22" s="205"/>
      <c r="J22" s="205"/>
      <c r="K22" s="206">
        <f>SUMIF(K11:K20,"&lt;0")</f>
        <v>-95898.27748</v>
      </c>
      <c r="L22" s="204"/>
      <c r="M22" s="207"/>
      <c r="O22" s="189"/>
      <c r="P22" s="189"/>
    </row>
    <row r="23" spans="1:16" s="210" customFormat="1" ht="27" customHeight="1" thickBot="1">
      <c r="A23" s="208"/>
      <c r="B23" s="209"/>
      <c r="C23" s="201" t="s">
        <v>346</v>
      </c>
      <c r="D23" s="202"/>
      <c r="E23" s="203"/>
      <c r="F23" s="204"/>
      <c r="G23" s="204"/>
      <c r="H23" s="204"/>
      <c r="I23" s="206">
        <f>SUM(I11:I20)</f>
        <v>330752.51999999996</v>
      </c>
      <c r="J23" s="206">
        <f>SUM(J11:J20)</f>
        <v>234854.24251999997</v>
      </c>
      <c r="K23" s="206">
        <f>SUM(K11:K20)</f>
        <v>-95898.27748</v>
      </c>
      <c r="L23" s="205"/>
      <c r="M23" s="207"/>
      <c r="N23" s="180"/>
      <c r="P23" s="211"/>
    </row>
    <row r="24" spans="1:14" s="210" customFormat="1" ht="28.5" customHeight="1">
      <c r="A24" s="180"/>
      <c r="B24" s="180"/>
      <c r="C24" s="212"/>
      <c r="D24" s="180"/>
      <c r="E24" s="213"/>
      <c r="F24" s="213"/>
      <c r="G24" s="214"/>
      <c r="H24" s="213"/>
      <c r="I24" s="213"/>
      <c r="J24" s="213"/>
      <c r="K24" s="215"/>
      <c r="L24" s="214"/>
      <c r="M24" s="216"/>
      <c r="N24" s="180"/>
    </row>
    <row r="25" spans="1:14" s="210" customFormat="1" ht="12.75">
      <c r="A25" s="180"/>
      <c r="B25" s="180"/>
      <c r="C25" s="212"/>
      <c r="D25" s="180"/>
      <c r="E25" s="213"/>
      <c r="F25" s="217"/>
      <c r="G25" s="213"/>
      <c r="H25" s="213"/>
      <c r="I25" s="213"/>
      <c r="J25" s="213"/>
      <c r="K25" s="218"/>
      <c r="L25" s="213"/>
      <c r="M25" s="219"/>
      <c r="N25" s="180"/>
    </row>
    <row r="26" spans="1:14" ht="12.75">
      <c r="A26" s="180"/>
      <c r="B26" s="180"/>
      <c r="C26" s="212"/>
      <c r="D26" s="180"/>
      <c r="E26" s="213"/>
      <c r="F26" s="213"/>
      <c r="G26" s="213"/>
      <c r="H26" s="213"/>
      <c r="I26" s="213"/>
      <c r="J26" s="213"/>
      <c r="K26" s="218"/>
      <c r="L26" s="220"/>
      <c r="M26" s="180"/>
      <c r="N26" s="180"/>
    </row>
    <row r="27" spans="1:14" ht="12.75">
      <c r="A27" s="180"/>
      <c r="B27" s="180"/>
      <c r="C27" s="212"/>
      <c r="D27" s="180"/>
      <c r="E27" s="213"/>
      <c r="F27" s="213"/>
      <c r="G27" s="213"/>
      <c r="H27" s="78"/>
      <c r="I27" s="213"/>
      <c r="J27" s="213"/>
      <c r="K27" s="218"/>
      <c r="L27" s="213"/>
      <c r="M27" s="216"/>
      <c r="N27" s="180"/>
    </row>
    <row r="28" spans="1:13" ht="12.75">
      <c r="A28" s="180"/>
      <c r="B28" s="180"/>
      <c r="C28" s="221"/>
      <c r="D28" s="180"/>
      <c r="E28" s="213"/>
      <c r="F28" s="213"/>
      <c r="G28" s="213"/>
      <c r="H28" s="213"/>
      <c r="I28" s="213"/>
      <c r="J28" s="213"/>
      <c r="K28" s="218"/>
      <c r="L28" s="213"/>
      <c r="M28" s="216"/>
    </row>
    <row r="29" spans="1:14" ht="12.75">
      <c r="A29" s="180"/>
      <c r="B29" s="180"/>
      <c r="C29" s="212"/>
      <c r="D29" s="180"/>
      <c r="E29" s="213"/>
      <c r="F29" s="213"/>
      <c r="G29" s="213"/>
      <c r="H29" s="213"/>
      <c r="I29" s="213"/>
      <c r="J29" s="213"/>
      <c r="K29" s="218"/>
      <c r="L29" s="213"/>
      <c r="M29" s="216"/>
      <c r="N29" s="180"/>
    </row>
    <row r="30" spans="1:14" ht="12.75">
      <c r="A30" s="180"/>
      <c r="B30" s="180"/>
      <c r="C30" s="212"/>
      <c r="D30" s="180"/>
      <c r="E30" s="213"/>
      <c r="F30" s="213"/>
      <c r="G30" s="213"/>
      <c r="H30" s="213"/>
      <c r="I30" s="213"/>
      <c r="J30" s="213"/>
      <c r="K30" s="218"/>
      <c r="L30" s="213"/>
      <c r="M30" s="216"/>
      <c r="N30" s="180"/>
    </row>
    <row r="31" spans="1:14" ht="12.75">
      <c r="A31" s="180"/>
      <c r="B31" s="180"/>
      <c r="C31" s="212"/>
      <c r="D31" s="180"/>
      <c r="E31" s="213"/>
      <c r="F31" s="213"/>
      <c r="G31" s="213"/>
      <c r="H31" s="213"/>
      <c r="I31" s="213"/>
      <c r="J31" s="213"/>
      <c r="K31" s="218"/>
      <c r="L31" s="213"/>
      <c r="M31" s="216"/>
      <c r="N31" s="180"/>
    </row>
    <row r="32" spans="1:14" ht="12.75">
      <c r="A32" s="180"/>
      <c r="B32" s="180"/>
      <c r="C32" s="212"/>
      <c r="D32" s="180"/>
      <c r="E32" s="213"/>
      <c r="F32" s="213"/>
      <c r="G32" s="213"/>
      <c r="H32" s="213"/>
      <c r="I32" s="213"/>
      <c r="J32" s="213"/>
      <c r="K32" s="218"/>
      <c r="L32" s="213"/>
      <c r="M32" s="216"/>
      <c r="N32" s="180"/>
    </row>
    <row r="33" spans="1:14" ht="12.75">
      <c r="A33" s="180"/>
      <c r="B33" s="180"/>
      <c r="C33" s="212"/>
      <c r="D33" s="180"/>
      <c r="E33" s="213"/>
      <c r="F33" s="213"/>
      <c r="G33" s="213"/>
      <c r="H33" s="213"/>
      <c r="I33" s="213"/>
      <c r="J33" s="213"/>
      <c r="K33" s="218"/>
      <c r="L33" s="213"/>
      <c r="M33" s="216"/>
      <c r="N33" s="180"/>
    </row>
    <row r="34" spans="1:14" ht="12.75">
      <c r="A34" s="180"/>
      <c r="B34" s="180"/>
      <c r="C34" s="212"/>
      <c r="D34" s="180"/>
      <c r="E34" s="213"/>
      <c r="F34" s="213"/>
      <c r="G34" s="213"/>
      <c r="H34" s="213"/>
      <c r="I34" s="213"/>
      <c r="J34" s="213"/>
      <c r="K34" s="218"/>
      <c r="L34" s="213"/>
      <c r="M34" s="216"/>
      <c r="N34" s="180"/>
    </row>
    <row r="35" spans="1:14" ht="12.75">
      <c r="A35" s="180"/>
      <c r="B35" s="180"/>
      <c r="C35" s="212"/>
      <c r="D35" s="180"/>
      <c r="E35" s="213"/>
      <c r="F35" s="213"/>
      <c r="G35" s="213"/>
      <c r="H35" s="213"/>
      <c r="I35" s="213"/>
      <c r="J35" s="213"/>
      <c r="K35" s="218"/>
      <c r="L35" s="213"/>
      <c r="M35" s="216"/>
      <c r="N35" s="180"/>
    </row>
    <row r="36" spans="1:14" ht="12.75">
      <c r="A36" s="180"/>
      <c r="B36" s="180"/>
      <c r="C36" s="212"/>
      <c r="D36" s="180"/>
      <c r="E36" s="213"/>
      <c r="F36" s="213"/>
      <c r="G36" s="213"/>
      <c r="H36" s="213"/>
      <c r="I36" s="213"/>
      <c r="J36" s="213"/>
      <c r="K36" s="218"/>
      <c r="L36" s="213"/>
      <c r="M36" s="216"/>
      <c r="N36" s="180"/>
    </row>
    <row r="37" spans="1:14" ht="12.75">
      <c r="A37" s="180"/>
      <c r="B37" s="180"/>
      <c r="C37" s="212"/>
      <c r="D37" s="180"/>
      <c r="E37" s="213"/>
      <c r="F37" s="213"/>
      <c r="G37" s="213"/>
      <c r="H37" s="213"/>
      <c r="I37" s="213"/>
      <c r="J37" s="213"/>
      <c r="K37" s="218"/>
      <c r="L37" s="213"/>
      <c r="M37" s="216"/>
      <c r="N37" s="180"/>
    </row>
    <row r="38" spans="1:14" ht="12.75">
      <c r="A38" s="180"/>
      <c r="B38" s="180"/>
      <c r="C38" s="212"/>
      <c r="D38" s="180"/>
      <c r="E38" s="213"/>
      <c r="F38" s="213"/>
      <c r="G38" s="213"/>
      <c r="H38" s="213"/>
      <c r="I38" s="213"/>
      <c r="J38" s="213"/>
      <c r="K38" s="218"/>
      <c r="L38" s="213"/>
      <c r="M38" s="216"/>
      <c r="N38" s="180"/>
    </row>
    <row r="39" spans="1:14" ht="12.75">
      <c r="A39" s="180"/>
      <c r="B39" s="180"/>
      <c r="C39" s="212"/>
      <c r="D39" s="180"/>
      <c r="E39" s="213"/>
      <c r="F39" s="213"/>
      <c r="G39" s="213"/>
      <c r="H39" s="213"/>
      <c r="I39" s="213"/>
      <c r="J39" s="213"/>
      <c r="K39" s="218"/>
      <c r="L39" s="213"/>
      <c r="M39" s="216"/>
      <c r="N39" s="180"/>
    </row>
    <row r="40" spans="1:14" ht="12.75">
      <c r="A40" s="180"/>
      <c r="B40" s="180"/>
      <c r="C40" s="212"/>
      <c r="D40" s="180"/>
      <c r="E40" s="213"/>
      <c r="F40" s="213"/>
      <c r="G40" s="213"/>
      <c r="H40" s="213"/>
      <c r="I40" s="213"/>
      <c r="J40" s="213"/>
      <c r="K40" s="218"/>
      <c r="L40" s="213"/>
      <c r="M40" s="216"/>
      <c r="N40" s="180"/>
    </row>
    <row r="41" spans="1:14" ht="12.75">
      <c r="A41" s="180"/>
      <c r="B41" s="180"/>
      <c r="C41" s="212"/>
      <c r="D41" s="180"/>
      <c r="E41" s="213"/>
      <c r="F41" s="213"/>
      <c r="G41" s="213"/>
      <c r="H41" s="213"/>
      <c r="I41" s="213"/>
      <c r="J41" s="213"/>
      <c r="K41" s="218"/>
      <c r="L41" s="213"/>
      <c r="M41" s="216"/>
      <c r="N41" s="180"/>
    </row>
    <row r="42" spans="1:14" ht="12.75">
      <c r="A42" s="180"/>
      <c r="B42" s="180"/>
      <c r="C42" s="212"/>
      <c r="D42" s="180"/>
      <c r="E42" s="213"/>
      <c r="F42" s="213"/>
      <c r="G42" s="213"/>
      <c r="H42" s="213"/>
      <c r="I42" s="213"/>
      <c r="J42" s="213"/>
      <c r="K42" s="218"/>
      <c r="L42" s="213"/>
      <c r="M42" s="216"/>
      <c r="N42" s="180"/>
    </row>
    <row r="43" spans="1:14" ht="12.75">
      <c r="A43" s="180"/>
      <c r="B43" s="180"/>
      <c r="C43" s="212"/>
      <c r="D43" s="180"/>
      <c r="E43" s="213"/>
      <c r="F43" s="213"/>
      <c r="G43" s="213"/>
      <c r="H43" s="213"/>
      <c r="I43" s="213"/>
      <c r="J43" s="213"/>
      <c r="K43" s="218"/>
      <c r="L43" s="213"/>
      <c r="M43" s="216"/>
      <c r="N43" s="180"/>
    </row>
    <row r="44" spans="1:14" ht="12.75">
      <c r="A44" s="180"/>
      <c r="B44" s="180"/>
      <c r="C44" s="212"/>
      <c r="D44" s="180"/>
      <c r="E44" s="213"/>
      <c r="F44" s="213"/>
      <c r="G44" s="213"/>
      <c r="H44" s="213"/>
      <c r="I44" s="213"/>
      <c r="J44" s="213"/>
      <c r="K44" s="218"/>
      <c r="L44" s="213"/>
      <c r="M44" s="216"/>
      <c r="N44" s="180"/>
    </row>
    <row r="45" spans="1:14" ht="12.75">
      <c r="A45" s="180"/>
      <c r="B45" s="180"/>
      <c r="C45" s="212"/>
      <c r="D45" s="180"/>
      <c r="E45" s="213"/>
      <c r="F45" s="213"/>
      <c r="G45" s="213"/>
      <c r="H45" s="213"/>
      <c r="I45" s="213"/>
      <c r="J45" s="213"/>
      <c r="K45" s="218"/>
      <c r="L45" s="213"/>
      <c r="M45" s="216"/>
      <c r="N45" s="180"/>
    </row>
    <row r="46" spans="1:14" ht="12.75">
      <c r="A46" s="180"/>
      <c r="B46" s="180"/>
      <c r="C46" s="212"/>
      <c r="D46" s="180"/>
      <c r="E46" s="213"/>
      <c r="F46" s="213"/>
      <c r="G46" s="213"/>
      <c r="H46" s="213"/>
      <c r="I46" s="213"/>
      <c r="J46" s="213"/>
      <c r="K46" s="218"/>
      <c r="L46" s="213"/>
      <c r="M46" s="216"/>
      <c r="N46" s="180"/>
    </row>
    <row r="47" spans="1:14" ht="12.75">
      <c r="A47" s="180"/>
      <c r="B47" s="180"/>
      <c r="C47" s="212"/>
      <c r="D47" s="180"/>
      <c r="E47" s="213"/>
      <c r="F47" s="213"/>
      <c r="G47" s="213"/>
      <c r="H47" s="213"/>
      <c r="I47" s="213"/>
      <c r="J47" s="213"/>
      <c r="K47" s="218"/>
      <c r="L47" s="213"/>
      <c r="M47" s="216"/>
      <c r="N47" s="180"/>
    </row>
    <row r="48" spans="1:14" ht="12.75">
      <c r="A48" s="180"/>
      <c r="B48" s="180"/>
      <c r="C48" s="212"/>
      <c r="D48" s="180"/>
      <c r="E48" s="213"/>
      <c r="F48" s="213"/>
      <c r="G48" s="213"/>
      <c r="H48" s="213"/>
      <c r="I48" s="213"/>
      <c r="J48" s="213"/>
      <c r="K48" s="218"/>
      <c r="L48" s="213"/>
      <c r="M48" s="216"/>
      <c r="N48" s="180"/>
    </row>
    <row r="49" spans="1:14" ht="12.75">
      <c r="A49" s="180"/>
      <c r="B49" s="180"/>
      <c r="C49" s="212"/>
      <c r="D49" s="180"/>
      <c r="E49" s="213"/>
      <c r="F49" s="213"/>
      <c r="G49" s="213"/>
      <c r="H49" s="213"/>
      <c r="I49" s="213"/>
      <c r="J49" s="213"/>
      <c r="K49" s="218"/>
      <c r="L49" s="213"/>
      <c r="M49" s="216"/>
      <c r="N49" s="180"/>
    </row>
    <row r="50" spans="1:14" ht="12.75">
      <c r="A50" s="180"/>
      <c r="B50" s="180"/>
      <c r="C50" s="212"/>
      <c r="D50" s="180"/>
      <c r="E50" s="213"/>
      <c r="F50" s="213"/>
      <c r="G50" s="213"/>
      <c r="H50" s="213"/>
      <c r="I50" s="213"/>
      <c r="J50" s="213"/>
      <c r="K50" s="218"/>
      <c r="L50" s="213"/>
      <c r="M50" s="216"/>
      <c r="N50" s="180"/>
    </row>
    <row r="51" spans="1:14" ht="12.75">
      <c r="A51" s="180"/>
      <c r="B51" s="180"/>
      <c r="C51" s="212"/>
      <c r="D51" s="180"/>
      <c r="E51" s="213"/>
      <c r="F51" s="213"/>
      <c r="G51" s="213"/>
      <c r="H51" s="213"/>
      <c r="I51" s="213"/>
      <c r="J51" s="213"/>
      <c r="K51" s="218"/>
      <c r="L51" s="213"/>
      <c r="M51" s="216"/>
      <c r="N51" s="180"/>
    </row>
    <row r="52" spans="1:14" ht="12.75">
      <c r="A52" s="180"/>
      <c r="B52" s="180"/>
      <c r="C52" s="212"/>
      <c r="D52" s="180"/>
      <c r="E52" s="213"/>
      <c r="F52" s="213"/>
      <c r="G52" s="213"/>
      <c r="H52" s="213"/>
      <c r="I52" s="213"/>
      <c r="J52" s="213"/>
      <c r="K52" s="218"/>
      <c r="L52" s="213"/>
      <c r="M52" s="216"/>
      <c r="N52" s="180"/>
    </row>
    <row r="53" spans="1:14" ht="12.75">
      <c r="A53" s="180"/>
      <c r="B53" s="180"/>
      <c r="C53" s="212"/>
      <c r="D53" s="180"/>
      <c r="E53" s="213"/>
      <c r="F53" s="213"/>
      <c r="G53" s="213"/>
      <c r="H53" s="213"/>
      <c r="I53" s="213"/>
      <c r="J53" s="213"/>
      <c r="K53" s="218"/>
      <c r="L53" s="213"/>
      <c r="M53" s="216"/>
      <c r="N53" s="180"/>
    </row>
    <row r="54" spans="1:14" ht="12.75">
      <c r="A54" s="180"/>
      <c r="B54" s="180"/>
      <c r="C54" s="212"/>
      <c r="D54" s="180"/>
      <c r="E54" s="213"/>
      <c r="F54" s="213"/>
      <c r="G54" s="213"/>
      <c r="H54" s="213"/>
      <c r="I54" s="213"/>
      <c r="J54" s="213"/>
      <c r="K54" s="218"/>
      <c r="L54" s="213"/>
      <c r="M54" s="216"/>
      <c r="N54" s="180"/>
    </row>
    <row r="55" spans="1:14" ht="12.75">
      <c r="A55" s="180"/>
      <c r="B55" s="180"/>
      <c r="C55" s="212"/>
      <c r="D55" s="180"/>
      <c r="E55" s="213"/>
      <c r="F55" s="213"/>
      <c r="G55" s="213"/>
      <c r="H55" s="213"/>
      <c r="I55" s="213"/>
      <c r="J55" s="213"/>
      <c r="K55" s="218"/>
      <c r="L55" s="213"/>
      <c r="M55" s="216"/>
      <c r="N55" s="180"/>
    </row>
    <row r="56" spans="1:14" ht="12.75">
      <c r="A56" s="180"/>
      <c r="B56" s="180"/>
      <c r="C56" s="212"/>
      <c r="D56" s="180"/>
      <c r="E56" s="213"/>
      <c r="F56" s="213"/>
      <c r="G56" s="213"/>
      <c r="H56" s="213"/>
      <c r="I56" s="213"/>
      <c r="J56" s="213"/>
      <c r="K56" s="218"/>
      <c r="L56" s="213"/>
      <c r="M56" s="216"/>
      <c r="N56" s="180"/>
    </row>
    <row r="57" spans="1:14" ht="12.75">
      <c r="A57" s="180"/>
      <c r="B57" s="180"/>
      <c r="C57" s="212"/>
      <c r="D57" s="180"/>
      <c r="E57" s="213"/>
      <c r="F57" s="213"/>
      <c r="G57" s="213"/>
      <c r="H57" s="213"/>
      <c r="I57" s="213"/>
      <c r="J57" s="213"/>
      <c r="K57" s="218"/>
      <c r="L57" s="213"/>
      <c r="M57" s="216"/>
      <c r="N57" s="180"/>
    </row>
    <row r="58" spans="1:14" ht="12.75">
      <c r="A58" s="180"/>
      <c r="B58" s="180"/>
      <c r="C58" s="212"/>
      <c r="D58" s="180"/>
      <c r="E58" s="213"/>
      <c r="F58" s="213"/>
      <c r="G58" s="213"/>
      <c r="H58" s="213"/>
      <c r="I58" s="213"/>
      <c r="J58" s="213"/>
      <c r="K58" s="218"/>
      <c r="L58" s="213"/>
      <c r="M58" s="216"/>
      <c r="N58" s="180"/>
    </row>
    <row r="59" spans="1:14" ht="12.75">
      <c r="A59" s="180"/>
      <c r="B59" s="180"/>
      <c r="C59" s="212"/>
      <c r="D59" s="180"/>
      <c r="E59" s="213"/>
      <c r="F59" s="213"/>
      <c r="G59" s="213"/>
      <c r="H59" s="213"/>
      <c r="I59" s="213"/>
      <c r="J59" s="213"/>
      <c r="K59" s="218"/>
      <c r="L59" s="213"/>
      <c r="M59" s="216"/>
      <c r="N59" s="180"/>
    </row>
    <row r="60" spans="1:14" ht="12.75">
      <c r="A60" s="180"/>
      <c r="B60" s="180"/>
      <c r="C60" s="212"/>
      <c r="D60" s="180"/>
      <c r="E60" s="213"/>
      <c r="F60" s="213"/>
      <c r="G60" s="213"/>
      <c r="H60" s="213"/>
      <c r="I60" s="213"/>
      <c r="J60" s="213"/>
      <c r="K60" s="218"/>
      <c r="L60" s="213"/>
      <c r="M60" s="216"/>
      <c r="N60" s="180"/>
    </row>
    <row r="61" spans="1:14" ht="12.75">
      <c r="A61" s="180"/>
      <c r="B61" s="180"/>
      <c r="C61" s="212"/>
      <c r="D61" s="180"/>
      <c r="E61" s="213"/>
      <c r="F61" s="213"/>
      <c r="G61" s="213"/>
      <c r="H61" s="213"/>
      <c r="I61" s="213"/>
      <c r="J61" s="213"/>
      <c r="K61" s="218"/>
      <c r="L61" s="213"/>
      <c r="M61" s="216"/>
      <c r="N61" s="180"/>
    </row>
    <row r="62" spans="1:14" ht="12.75">
      <c r="A62" s="180"/>
      <c r="B62" s="180"/>
      <c r="C62" s="212"/>
      <c r="D62" s="180"/>
      <c r="E62" s="213"/>
      <c r="F62" s="213"/>
      <c r="G62" s="213"/>
      <c r="H62" s="213"/>
      <c r="I62" s="213"/>
      <c r="J62" s="213"/>
      <c r="K62" s="218"/>
      <c r="L62" s="213"/>
      <c r="M62" s="216"/>
      <c r="N62" s="180"/>
    </row>
    <row r="63" spans="1:14" ht="12.75">
      <c r="A63" s="180"/>
      <c r="B63" s="180"/>
      <c r="C63" s="212"/>
      <c r="D63" s="180"/>
      <c r="E63" s="213"/>
      <c r="F63" s="213"/>
      <c r="G63" s="213"/>
      <c r="H63" s="213"/>
      <c r="I63" s="213"/>
      <c r="J63" s="213"/>
      <c r="K63" s="218"/>
      <c r="L63" s="213"/>
      <c r="M63" s="216"/>
      <c r="N63" s="180"/>
    </row>
    <row r="64" spans="1:14" ht="12.75">
      <c r="A64" s="180"/>
      <c r="B64" s="180"/>
      <c r="C64" s="212"/>
      <c r="D64" s="180"/>
      <c r="E64" s="213"/>
      <c r="F64" s="213"/>
      <c r="G64" s="213"/>
      <c r="H64" s="213"/>
      <c r="I64" s="213"/>
      <c r="J64" s="213"/>
      <c r="K64" s="218"/>
      <c r="L64" s="213"/>
      <c r="M64" s="216"/>
      <c r="N64" s="180"/>
    </row>
    <row r="65" spans="1:14" ht="12.75">
      <c r="A65" s="180"/>
      <c r="B65" s="180"/>
      <c r="C65" s="212"/>
      <c r="D65" s="180"/>
      <c r="E65" s="213"/>
      <c r="F65" s="213"/>
      <c r="G65" s="213"/>
      <c r="H65" s="213"/>
      <c r="I65" s="213"/>
      <c r="J65" s="213"/>
      <c r="K65" s="218"/>
      <c r="L65" s="213"/>
      <c r="M65" s="216"/>
      <c r="N65" s="180"/>
    </row>
    <row r="66" spans="1:14" ht="12.75">
      <c r="A66" s="180"/>
      <c r="B66" s="180"/>
      <c r="C66" s="212"/>
      <c r="D66" s="180"/>
      <c r="E66" s="213"/>
      <c r="F66" s="213"/>
      <c r="G66" s="213"/>
      <c r="H66" s="213"/>
      <c r="I66" s="213"/>
      <c r="J66" s="213"/>
      <c r="K66" s="218"/>
      <c r="L66" s="213"/>
      <c r="M66" s="216"/>
      <c r="N66" s="180"/>
    </row>
    <row r="67" spans="1:14" ht="12.75">
      <c r="A67" s="180"/>
      <c r="B67" s="180"/>
      <c r="C67" s="212"/>
      <c r="D67" s="180"/>
      <c r="E67" s="213"/>
      <c r="F67" s="213"/>
      <c r="G67" s="213"/>
      <c r="H67" s="213"/>
      <c r="I67" s="213"/>
      <c r="J67" s="213"/>
      <c r="K67" s="218"/>
      <c r="L67" s="213"/>
      <c r="M67" s="216"/>
      <c r="N67" s="180"/>
    </row>
    <row r="68" spans="1:14" ht="12.75">
      <c r="A68" s="180"/>
      <c r="B68" s="180"/>
      <c r="C68" s="212"/>
      <c r="D68" s="180"/>
      <c r="E68" s="213"/>
      <c r="F68" s="213"/>
      <c r="G68" s="213"/>
      <c r="H68" s="213"/>
      <c r="I68" s="213"/>
      <c r="J68" s="213"/>
      <c r="K68" s="218"/>
      <c r="L68" s="213"/>
      <c r="M68" s="216"/>
      <c r="N68" s="180"/>
    </row>
    <row r="69" spans="1:14" ht="12.75">
      <c r="A69" s="180"/>
      <c r="B69" s="180"/>
      <c r="C69" s="212"/>
      <c r="D69" s="180"/>
      <c r="E69" s="213"/>
      <c r="F69" s="213"/>
      <c r="G69" s="213"/>
      <c r="H69" s="213"/>
      <c r="I69" s="213"/>
      <c r="J69" s="213"/>
      <c r="K69" s="218"/>
      <c r="L69" s="213"/>
      <c r="M69" s="216"/>
      <c r="N69" s="180"/>
    </row>
    <row r="70" spans="1:14" ht="12.75">
      <c r="A70" s="180"/>
      <c r="B70" s="180"/>
      <c r="C70" s="212"/>
      <c r="D70" s="180"/>
      <c r="E70" s="213"/>
      <c r="F70" s="213"/>
      <c r="G70" s="213"/>
      <c r="H70" s="213"/>
      <c r="I70" s="213"/>
      <c r="J70" s="213"/>
      <c r="K70" s="218"/>
      <c r="L70" s="213"/>
      <c r="M70" s="216"/>
      <c r="N70" s="180"/>
    </row>
    <row r="71" spans="1:14" ht="12.75">
      <c r="A71" s="180"/>
      <c r="B71" s="180"/>
      <c r="C71" s="212"/>
      <c r="D71" s="180"/>
      <c r="E71" s="213"/>
      <c r="F71" s="213"/>
      <c r="G71" s="213"/>
      <c r="H71" s="213"/>
      <c r="I71" s="213"/>
      <c r="J71" s="213"/>
      <c r="K71" s="218"/>
      <c r="L71" s="213"/>
      <c r="M71" s="216"/>
      <c r="N71" s="180"/>
    </row>
    <row r="72" spans="1:14" ht="12.75">
      <c r="A72" s="180"/>
      <c r="B72" s="180"/>
      <c r="C72" s="212"/>
      <c r="D72" s="180"/>
      <c r="E72" s="213"/>
      <c r="F72" s="213"/>
      <c r="G72" s="213"/>
      <c r="H72" s="213"/>
      <c r="I72" s="213"/>
      <c r="J72" s="213"/>
      <c r="K72" s="218"/>
      <c r="L72" s="213"/>
      <c r="M72" s="216"/>
      <c r="N72" s="180"/>
    </row>
    <row r="73" spans="1:14" ht="12.75">
      <c r="A73" s="180"/>
      <c r="B73" s="180"/>
      <c r="C73" s="212"/>
      <c r="D73" s="180"/>
      <c r="E73" s="213"/>
      <c r="F73" s="213"/>
      <c r="G73" s="213"/>
      <c r="H73" s="213"/>
      <c r="I73" s="213"/>
      <c r="J73" s="213"/>
      <c r="K73" s="218"/>
      <c r="L73" s="213"/>
      <c r="M73" s="216"/>
      <c r="N73" s="180"/>
    </row>
    <row r="74" spans="1:14" ht="12.75">
      <c r="A74" s="180"/>
      <c r="B74" s="180"/>
      <c r="C74" s="212"/>
      <c r="D74" s="180"/>
      <c r="E74" s="213"/>
      <c r="F74" s="213"/>
      <c r="G74" s="213"/>
      <c r="H74" s="213"/>
      <c r="I74" s="213"/>
      <c r="J74" s="213"/>
      <c r="K74" s="218"/>
      <c r="L74" s="213"/>
      <c r="M74" s="216"/>
      <c r="N74" s="180"/>
    </row>
    <row r="75" spans="1:14" ht="12.75">
      <c r="A75" s="180"/>
      <c r="B75" s="180"/>
      <c r="C75" s="212"/>
      <c r="D75" s="180"/>
      <c r="E75" s="213"/>
      <c r="F75" s="213"/>
      <c r="G75" s="213"/>
      <c r="H75" s="213"/>
      <c r="I75" s="213"/>
      <c r="J75" s="213"/>
      <c r="K75" s="218"/>
      <c r="L75" s="213"/>
      <c r="M75" s="216"/>
      <c r="N75" s="180"/>
    </row>
    <row r="76" spans="1:14" ht="12.75">
      <c r="A76" s="180"/>
      <c r="B76" s="180"/>
      <c r="C76" s="212"/>
      <c r="D76" s="180"/>
      <c r="E76" s="213"/>
      <c r="F76" s="213"/>
      <c r="G76" s="213"/>
      <c r="H76" s="213"/>
      <c r="I76" s="213"/>
      <c r="J76" s="213"/>
      <c r="K76" s="218"/>
      <c r="L76" s="213"/>
      <c r="M76" s="216"/>
      <c r="N76" s="180"/>
    </row>
    <row r="77" spans="1:14" ht="12.75">
      <c r="A77" s="180"/>
      <c r="B77" s="180"/>
      <c r="C77" s="212"/>
      <c r="D77" s="180"/>
      <c r="E77" s="213"/>
      <c r="F77" s="213"/>
      <c r="G77" s="213"/>
      <c r="H77" s="213"/>
      <c r="I77" s="213"/>
      <c r="J77" s="213"/>
      <c r="K77" s="218"/>
      <c r="L77" s="213"/>
      <c r="M77" s="216"/>
      <c r="N77" s="180"/>
    </row>
    <row r="78" spans="1:14" ht="12.75">
      <c r="A78" s="180"/>
      <c r="B78" s="180"/>
      <c r="C78" s="212"/>
      <c r="D78" s="180"/>
      <c r="E78" s="213"/>
      <c r="F78" s="213"/>
      <c r="G78" s="213"/>
      <c r="H78" s="213"/>
      <c r="I78" s="213"/>
      <c r="J78" s="213"/>
      <c r="K78" s="218"/>
      <c r="L78" s="213"/>
      <c r="M78" s="216"/>
      <c r="N78" s="180"/>
    </row>
    <row r="79" spans="1:14" ht="12.75">
      <c r="A79" s="180"/>
      <c r="B79" s="180"/>
      <c r="C79" s="212"/>
      <c r="D79" s="180"/>
      <c r="E79" s="213"/>
      <c r="F79" s="213"/>
      <c r="G79" s="213"/>
      <c r="H79" s="213"/>
      <c r="I79" s="213"/>
      <c r="J79" s="213"/>
      <c r="K79" s="218"/>
      <c r="L79" s="213"/>
      <c r="M79" s="216"/>
      <c r="N79" s="180"/>
    </row>
    <row r="80" spans="1:14" ht="12.75">
      <c r="A80" s="180"/>
      <c r="B80" s="180"/>
      <c r="C80" s="212"/>
      <c r="D80" s="180"/>
      <c r="E80" s="213"/>
      <c r="F80" s="213"/>
      <c r="G80" s="213"/>
      <c r="H80" s="213"/>
      <c r="I80" s="213"/>
      <c r="J80" s="213"/>
      <c r="K80" s="218"/>
      <c r="L80" s="213"/>
      <c r="M80" s="216"/>
      <c r="N80" s="180"/>
    </row>
    <row r="81" spans="1:14" ht="12.75">
      <c r="A81" s="180"/>
      <c r="B81" s="180"/>
      <c r="C81" s="212"/>
      <c r="D81" s="180"/>
      <c r="E81" s="213"/>
      <c r="F81" s="213"/>
      <c r="G81" s="213"/>
      <c r="H81" s="213"/>
      <c r="I81" s="213"/>
      <c r="J81" s="213"/>
      <c r="K81" s="218"/>
      <c r="L81" s="213"/>
      <c r="M81" s="216"/>
      <c r="N81" s="180"/>
    </row>
    <row r="82" spans="1:14" ht="12.75">
      <c r="A82" s="180"/>
      <c r="B82" s="180"/>
      <c r="C82" s="212"/>
      <c r="D82" s="180"/>
      <c r="E82" s="213"/>
      <c r="F82" s="213"/>
      <c r="G82" s="213"/>
      <c r="H82" s="213"/>
      <c r="I82" s="213"/>
      <c r="J82" s="213"/>
      <c r="K82" s="218"/>
      <c r="L82" s="213"/>
      <c r="M82" s="216"/>
      <c r="N82" s="180"/>
    </row>
    <row r="83" spans="1:14" ht="12.75">
      <c r="A83" s="180"/>
      <c r="B83" s="180"/>
      <c r="C83" s="212"/>
      <c r="D83" s="180"/>
      <c r="E83" s="213"/>
      <c r="F83" s="213"/>
      <c r="G83" s="213"/>
      <c r="H83" s="213"/>
      <c r="I83" s="213"/>
      <c r="J83" s="213"/>
      <c r="K83" s="218"/>
      <c r="L83" s="213"/>
      <c r="M83" s="216"/>
      <c r="N83" s="180"/>
    </row>
    <row r="84" spans="1:14" ht="12.75">
      <c r="A84" s="180"/>
      <c r="B84" s="180"/>
      <c r="C84" s="212"/>
      <c r="D84" s="180"/>
      <c r="E84" s="213"/>
      <c r="F84" s="213"/>
      <c r="G84" s="213"/>
      <c r="H84" s="213"/>
      <c r="I84" s="213"/>
      <c r="J84" s="213"/>
      <c r="K84" s="218"/>
      <c r="L84" s="213"/>
      <c r="M84" s="216"/>
      <c r="N84" s="180"/>
    </row>
    <row r="85" spans="1:14" ht="12.75">
      <c r="A85" s="180"/>
      <c r="B85" s="180"/>
      <c r="C85" s="212"/>
      <c r="D85" s="180"/>
      <c r="E85" s="213"/>
      <c r="F85" s="213"/>
      <c r="G85" s="213"/>
      <c r="H85" s="213"/>
      <c r="I85" s="213"/>
      <c r="J85" s="213"/>
      <c r="K85" s="218"/>
      <c r="L85" s="213"/>
      <c r="M85" s="216"/>
      <c r="N85" s="180"/>
    </row>
    <row r="86" spans="1:14" ht="12.75">
      <c r="A86" s="180"/>
      <c r="B86" s="180"/>
      <c r="C86" s="212"/>
      <c r="D86" s="180"/>
      <c r="E86" s="213"/>
      <c r="F86" s="213"/>
      <c r="G86" s="213"/>
      <c r="H86" s="213"/>
      <c r="I86" s="213"/>
      <c r="J86" s="213"/>
      <c r="K86" s="218"/>
      <c r="L86" s="213"/>
      <c r="M86" s="216"/>
      <c r="N86" s="180"/>
    </row>
    <row r="87" spans="1:14" ht="12.75">
      <c r="A87" s="180"/>
      <c r="B87" s="180"/>
      <c r="C87" s="212"/>
      <c r="D87" s="180"/>
      <c r="E87" s="213"/>
      <c r="F87" s="213"/>
      <c r="G87" s="213"/>
      <c r="H87" s="213"/>
      <c r="I87" s="213"/>
      <c r="J87" s="213"/>
      <c r="K87" s="218"/>
      <c r="L87" s="213"/>
      <c r="M87" s="216"/>
      <c r="N87" s="180"/>
    </row>
    <row r="88" spans="1:14" ht="12.75">
      <c r="A88" s="180"/>
      <c r="B88" s="180"/>
      <c r="C88" s="212"/>
      <c r="D88" s="180"/>
      <c r="E88" s="213"/>
      <c r="F88" s="213"/>
      <c r="G88" s="213"/>
      <c r="H88" s="213"/>
      <c r="I88" s="213"/>
      <c r="J88" s="213"/>
      <c r="K88" s="218"/>
      <c r="L88" s="213"/>
      <c r="M88" s="216"/>
      <c r="N88" s="180"/>
    </row>
    <row r="89" spans="1:14" ht="12.75">
      <c r="A89" s="180"/>
      <c r="B89" s="180"/>
      <c r="C89" s="212"/>
      <c r="D89" s="180"/>
      <c r="E89" s="213"/>
      <c r="F89" s="213"/>
      <c r="G89" s="213"/>
      <c r="H89" s="213"/>
      <c r="I89" s="213"/>
      <c r="J89" s="213"/>
      <c r="K89" s="218"/>
      <c r="L89" s="213"/>
      <c r="M89" s="216"/>
      <c r="N89" s="180"/>
    </row>
    <row r="90" spans="1:14" ht="12.75">
      <c r="A90" s="180"/>
      <c r="B90" s="180"/>
      <c r="C90" s="212"/>
      <c r="D90" s="180"/>
      <c r="E90" s="213"/>
      <c r="F90" s="213"/>
      <c r="G90" s="213"/>
      <c r="H90" s="213"/>
      <c r="I90" s="213"/>
      <c r="J90" s="213"/>
      <c r="K90" s="218"/>
      <c r="L90" s="213"/>
      <c r="M90" s="216"/>
      <c r="N90" s="180"/>
    </row>
    <row r="91" spans="1:14" ht="12.75">
      <c r="A91" s="180"/>
      <c r="B91" s="180"/>
      <c r="C91" s="212"/>
      <c r="D91" s="180"/>
      <c r="E91" s="213"/>
      <c r="F91" s="213"/>
      <c r="G91" s="213"/>
      <c r="H91" s="213"/>
      <c r="I91" s="213"/>
      <c r="J91" s="213"/>
      <c r="K91" s="218"/>
      <c r="L91" s="213"/>
      <c r="M91" s="216"/>
      <c r="N91" s="180"/>
    </row>
    <row r="92" spans="1:14" ht="12.75">
      <c r="A92" s="180"/>
      <c r="B92" s="180"/>
      <c r="C92" s="212"/>
      <c r="D92" s="180"/>
      <c r="E92" s="213"/>
      <c r="F92" s="213"/>
      <c r="G92" s="213"/>
      <c r="H92" s="213"/>
      <c r="I92" s="213"/>
      <c r="J92" s="213"/>
      <c r="K92" s="218"/>
      <c r="L92" s="213"/>
      <c r="M92" s="216"/>
      <c r="N92" s="180"/>
    </row>
    <row r="93" spans="1:14" ht="12.75">
      <c r="A93" s="180"/>
      <c r="B93" s="180"/>
      <c r="C93" s="212"/>
      <c r="D93" s="180"/>
      <c r="E93" s="213"/>
      <c r="F93" s="213"/>
      <c r="G93" s="213"/>
      <c r="H93" s="213"/>
      <c r="I93" s="213"/>
      <c r="J93" s="213"/>
      <c r="K93" s="218"/>
      <c r="L93" s="213"/>
      <c r="M93" s="216"/>
      <c r="N93" s="180"/>
    </row>
    <row r="94" spans="1:14" ht="12.75">
      <c r="A94" s="180"/>
      <c r="B94" s="180"/>
      <c r="C94" s="212"/>
      <c r="D94" s="180"/>
      <c r="E94" s="213"/>
      <c r="F94" s="213"/>
      <c r="G94" s="213"/>
      <c r="H94" s="213"/>
      <c r="I94" s="213"/>
      <c r="J94" s="213"/>
      <c r="K94" s="218"/>
      <c r="L94" s="213"/>
      <c r="M94" s="216"/>
      <c r="N94" s="180"/>
    </row>
    <row r="95" spans="1:14" ht="12.75">
      <c r="A95" s="180"/>
      <c r="B95" s="180"/>
      <c r="C95" s="212"/>
      <c r="D95" s="180"/>
      <c r="E95" s="213"/>
      <c r="F95" s="213"/>
      <c r="G95" s="213"/>
      <c r="H95" s="213"/>
      <c r="I95" s="213"/>
      <c r="J95" s="213"/>
      <c r="K95" s="218"/>
      <c r="L95" s="213"/>
      <c r="M95" s="216"/>
      <c r="N95" s="180"/>
    </row>
    <row r="96" spans="1:14" ht="12.75">
      <c r="A96" s="180"/>
      <c r="B96" s="180"/>
      <c r="C96" s="212"/>
      <c r="D96" s="180"/>
      <c r="E96" s="213"/>
      <c r="F96" s="213"/>
      <c r="G96" s="213"/>
      <c r="H96" s="213"/>
      <c r="I96" s="213"/>
      <c r="J96" s="213"/>
      <c r="K96" s="218"/>
      <c r="L96" s="213"/>
      <c r="M96" s="216"/>
      <c r="N96" s="180"/>
    </row>
    <row r="97" ht="12.75">
      <c r="N97" s="180"/>
    </row>
    <row r="98" ht="12.75">
      <c r="N98" s="180"/>
    </row>
  </sheetData>
  <sheetProtection/>
  <mergeCells count="14">
    <mergeCell ref="L7:L8"/>
    <mergeCell ref="M7:M8"/>
    <mergeCell ref="F7:F8"/>
    <mergeCell ref="G7:G8"/>
    <mergeCell ref="H7:H8"/>
    <mergeCell ref="I7:I8"/>
    <mergeCell ref="J7:J8"/>
    <mergeCell ref="K7:K8"/>
    <mergeCell ref="C2:C3"/>
    <mergeCell ref="A7:A8"/>
    <mergeCell ref="B7:B8"/>
    <mergeCell ref="C7:C8"/>
    <mergeCell ref="D7:D8"/>
    <mergeCell ref="E7:E8"/>
  </mergeCells>
  <printOptions/>
  <pageMargins left="0.3937007874015748" right="0.2755905511811024" top="0.7874015748031497" bottom="0.3937007874015748" header="0.5118110236220472" footer="0.5118110236220472"/>
  <pageSetup firstPageNumber="1" useFirstPageNumber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8"/>
  <sheetViews>
    <sheetView zoomScale="95" zoomScaleNormal="95" zoomScalePageLayoutView="0" workbookViewId="0" topLeftCell="A1">
      <pane ySplit="9" topLeftCell="A10" activePane="bottomLeft" state="frozen"/>
      <selection pane="topLeft" activeCell="H11" sqref="H11"/>
      <selection pane="bottomLeft" activeCell="D33" sqref="D33"/>
    </sheetView>
  </sheetViews>
  <sheetFormatPr defaultColWidth="9.140625" defaultRowHeight="12.75"/>
  <cols>
    <col min="1" max="1" width="6.7109375" style="78" customWidth="1"/>
    <col min="2" max="2" width="14.140625" style="78" customWidth="1"/>
    <col min="3" max="3" width="60.57421875" style="222" customWidth="1"/>
    <col min="4" max="4" width="9.421875" style="78" customWidth="1"/>
    <col min="5" max="5" width="10.7109375" style="161" customWidth="1"/>
    <col min="6" max="7" width="10.57421875" style="161" customWidth="1"/>
    <col min="8" max="8" width="9.8515625" style="161" customWidth="1"/>
    <col min="9" max="9" width="13.7109375" style="161" customWidth="1"/>
    <col min="10" max="10" width="14.00390625" style="161" customWidth="1"/>
    <col min="11" max="11" width="14.421875" style="162" customWidth="1"/>
    <col min="12" max="12" width="10.57421875" style="161" customWidth="1"/>
    <col min="13" max="13" width="20.57421875" style="163" customWidth="1"/>
    <col min="14" max="16384" width="9.140625" style="78" customWidth="1"/>
  </cols>
  <sheetData>
    <row r="2" ht="15" customHeight="1">
      <c r="C2" s="258" t="s">
        <v>16</v>
      </c>
    </row>
    <row r="3" ht="12.75">
      <c r="C3" s="258"/>
    </row>
    <row r="4" spans="1:3" ht="13.5">
      <c r="A4" s="102"/>
      <c r="B4" s="78" t="s">
        <v>10</v>
      </c>
      <c r="C4" s="103" t="s">
        <v>215</v>
      </c>
    </row>
    <row r="5" spans="1:3" ht="13.5">
      <c r="A5" s="102"/>
      <c r="B5" s="78" t="s">
        <v>11</v>
      </c>
      <c r="C5" s="104" t="s">
        <v>234</v>
      </c>
    </row>
    <row r="6" spans="1:3" ht="14.25" thickBot="1">
      <c r="A6" s="102"/>
      <c r="B6" s="78" t="s">
        <v>12</v>
      </c>
      <c r="C6" s="105" t="s">
        <v>347</v>
      </c>
    </row>
    <row r="7" spans="1:13" s="164" customFormat="1" ht="25.5" customHeight="1" thickBot="1">
      <c r="A7" s="259" t="s">
        <v>3</v>
      </c>
      <c r="B7" s="260" t="s">
        <v>0</v>
      </c>
      <c r="C7" s="260" t="s">
        <v>1</v>
      </c>
      <c r="D7" s="260" t="s">
        <v>2</v>
      </c>
      <c r="E7" s="261" t="s">
        <v>4</v>
      </c>
      <c r="F7" s="261" t="s">
        <v>9</v>
      </c>
      <c r="G7" s="262" t="s">
        <v>6</v>
      </c>
      <c r="H7" s="261" t="s">
        <v>13</v>
      </c>
      <c r="I7" s="261" t="s">
        <v>5</v>
      </c>
      <c r="J7" s="261" t="s">
        <v>14</v>
      </c>
      <c r="K7" s="264" t="s">
        <v>8</v>
      </c>
      <c r="L7" s="262" t="s">
        <v>7</v>
      </c>
      <c r="M7" s="263" t="s">
        <v>338</v>
      </c>
    </row>
    <row r="8" spans="1:13" s="164" customFormat="1" ht="12.75">
      <c r="A8" s="259"/>
      <c r="B8" s="260"/>
      <c r="C8" s="260"/>
      <c r="D8" s="260"/>
      <c r="E8" s="261"/>
      <c r="F8" s="261"/>
      <c r="G8" s="262"/>
      <c r="H8" s="261"/>
      <c r="I8" s="261"/>
      <c r="J8" s="261"/>
      <c r="K8" s="264"/>
      <c r="L8" s="262"/>
      <c r="M8" s="263"/>
    </row>
    <row r="9" spans="1:13" s="170" customFormat="1" ht="13.5" thickBot="1">
      <c r="A9" s="165">
        <v>1</v>
      </c>
      <c r="B9" s="166">
        <v>2</v>
      </c>
      <c r="C9" s="167">
        <v>3</v>
      </c>
      <c r="D9" s="166">
        <v>4</v>
      </c>
      <c r="E9" s="166">
        <f>D9+1</f>
        <v>5</v>
      </c>
      <c r="F9" s="166">
        <f>E9+1</f>
        <v>6</v>
      </c>
      <c r="G9" s="166">
        <f>F9+1</f>
        <v>7</v>
      </c>
      <c r="H9" s="166">
        <f>F9+1</f>
        <v>7</v>
      </c>
      <c r="I9" s="166">
        <f>H9+1</f>
        <v>8</v>
      </c>
      <c r="J9" s="166">
        <f>I9+1</f>
        <v>9</v>
      </c>
      <c r="K9" s="168">
        <f>J9+1</f>
        <v>10</v>
      </c>
      <c r="L9" s="166">
        <f>K9+1</f>
        <v>11</v>
      </c>
      <c r="M9" s="169">
        <f>L9+1</f>
        <v>12</v>
      </c>
    </row>
    <row r="10" spans="1:14" ht="12.75">
      <c r="A10" s="171"/>
      <c r="B10" s="172"/>
      <c r="C10" s="115" t="s">
        <v>339</v>
      </c>
      <c r="D10" s="173"/>
      <c r="E10" s="174"/>
      <c r="F10" s="175"/>
      <c r="G10" s="176"/>
      <c r="H10" s="177"/>
      <c r="I10" s="177"/>
      <c r="J10" s="177"/>
      <c r="K10" s="178"/>
      <c r="L10" s="178"/>
      <c r="M10" s="179"/>
      <c r="N10" s="180"/>
    </row>
    <row r="11" spans="1:16" s="170" customFormat="1" ht="12.75">
      <c r="A11" s="181">
        <v>3</v>
      </c>
      <c r="B11" s="182" t="s">
        <v>143</v>
      </c>
      <c r="C11" s="183" t="s">
        <v>144</v>
      </c>
      <c r="D11" s="184" t="s">
        <v>18</v>
      </c>
      <c r="E11" s="185">
        <v>162.3</v>
      </c>
      <c r="F11" s="185">
        <v>71.96600000000001</v>
      </c>
      <c r="G11" s="176">
        <f aca="true" t="shared" si="0" ref="G11:G20">F11-E11</f>
        <v>-90.334</v>
      </c>
      <c r="H11" s="186">
        <v>115</v>
      </c>
      <c r="I11" s="186">
        <f aca="true" t="shared" si="1" ref="I11:I20">E11*H11</f>
        <v>18664.5</v>
      </c>
      <c r="J11" s="186">
        <f aca="true" t="shared" si="2" ref="J11:J20">F11*H11</f>
        <v>8276.09</v>
      </c>
      <c r="K11" s="186">
        <f aca="true" t="shared" si="3" ref="K11:K20">J11-I11</f>
        <v>-10388.41</v>
      </c>
      <c r="L11" s="187">
        <f aca="true" t="shared" si="4" ref="L11:L20">G11/E11</f>
        <v>-0.5565865680837955</v>
      </c>
      <c r="M11" s="188"/>
      <c r="O11" s="189"/>
      <c r="P11" s="189"/>
    </row>
    <row r="12" spans="1:16" s="170" customFormat="1" ht="12.75" customHeight="1">
      <c r="A12" s="181">
        <v>4</v>
      </c>
      <c r="B12" s="182" t="s">
        <v>19</v>
      </c>
      <c r="C12" s="183" t="s">
        <v>20</v>
      </c>
      <c r="D12" s="184" t="s">
        <v>18</v>
      </c>
      <c r="E12" s="185">
        <v>162.3</v>
      </c>
      <c r="F12" s="185">
        <v>71.96600000000001</v>
      </c>
      <c r="G12" s="176">
        <f t="shared" si="0"/>
        <v>-90.334</v>
      </c>
      <c r="H12" s="186">
        <v>15.9</v>
      </c>
      <c r="I12" s="186">
        <f t="shared" si="1"/>
        <v>2580.57</v>
      </c>
      <c r="J12" s="186">
        <f t="shared" si="2"/>
        <v>1144.2594000000001</v>
      </c>
      <c r="K12" s="186">
        <f t="shared" si="3"/>
        <v>-1436.3106</v>
      </c>
      <c r="L12" s="187">
        <f t="shared" si="4"/>
        <v>-0.5565865680837955</v>
      </c>
      <c r="M12" s="188"/>
      <c r="O12" s="189"/>
      <c r="P12" s="189"/>
    </row>
    <row r="13" spans="1:16" s="170" customFormat="1" ht="12.75" customHeight="1">
      <c r="A13" s="181">
        <v>7</v>
      </c>
      <c r="B13" s="182" t="s">
        <v>64</v>
      </c>
      <c r="C13" s="183" t="s">
        <v>65</v>
      </c>
      <c r="D13" s="184" t="s">
        <v>18</v>
      </c>
      <c r="E13" s="185">
        <v>135.265</v>
      </c>
      <c r="F13" s="185">
        <v>90.09799999999998</v>
      </c>
      <c r="G13" s="176">
        <f t="shared" si="0"/>
        <v>-45.167</v>
      </c>
      <c r="H13" s="186">
        <v>50.2</v>
      </c>
      <c r="I13" s="186">
        <f t="shared" si="1"/>
        <v>6790.303</v>
      </c>
      <c r="J13" s="186">
        <f t="shared" si="2"/>
        <v>4522.919599999999</v>
      </c>
      <c r="K13" s="186">
        <f t="shared" si="3"/>
        <v>-2267.3834000000006</v>
      </c>
      <c r="L13" s="187">
        <f t="shared" si="4"/>
        <v>-0.3339149077736296</v>
      </c>
      <c r="M13" s="188"/>
      <c r="O13" s="189"/>
      <c r="P13" s="189"/>
    </row>
    <row r="14" spans="1:16" s="170" customFormat="1" ht="12.75" customHeight="1">
      <c r="A14" s="181">
        <v>11</v>
      </c>
      <c r="B14" s="182" t="s">
        <v>147</v>
      </c>
      <c r="C14" s="183" t="s">
        <v>148</v>
      </c>
      <c r="D14" s="184" t="s">
        <v>32</v>
      </c>
      <c r="E14" s="185">
        <v>619.62</v>
      </c>
      <c r="F14" s="185">
        <v>438.952</v>
      </c>
      <c r="G14" s="176">
        <f t="shared" si="0"/>
        <v>-180.668</v>
      </c>
      <c r="H14" s="186">
        <v>10.2</v>
      </c>
      <c r="I14" s="186">
        <f t="shared" si="1"/>
        <v>6320.124</v>
      </c>
      <c r="J14" s="186">
        <f t="shared" si="2"/>
        <v>4477.310399999999</v>
      </c>
      <c r="K14" s="186">
        <f t="shared" si="3"/>
        <v>-1842.8136000000004</v>
      </c>
      <c r="L14" s="187">
        <f t="shared" si="4"/>
        <v>-0.29157870953164844</v>
      </c>
      <c r="M14" s="188"/>
      <c r="O14" s="189"/>
      <c r="P14" s="189"/>
    </row>
    <row r="15" spans="1:16" s="170" customFormat="1" ht="12.75" customHeight="1">
      <c r="A15" s="190">
        <v>12</v>
      </c>
      <c r="B15" s="191" t="s">
        <v>149</v>
      </c>
      <c r="C15" s="192" t="s">
        <v>150</v>
      </c>
      <c r="D15" s="193" t="s">
        <v>32</v>
      </c>
      <c r="E15" s="194">
        <v>619.62</v>
      </c>
      <c r="F15" s="194">
        <v>438.952</v>
      </c>
      <c r="G15" s="176">
        <f t="shared" si="0"/>
        <v>-180.668</v>
      </c>
      <c r="H15" s="195">
        <v>3.2</v>
      </c>
      <c r="I15" s="195">
        <f t="shared" si="1"/>
        <v>1982.784</v>
      </c>
      <c r="J15" s="195">
        <f t="shared" si="2"/>
        <v>1404.6464</v>
      </c>
      <c r="K15" s="195">
        <f t="shared" si="3"/>
        <v>-578.1376</v>
      </c>
      <c r="L15" s="196">
        <f t="shared" si="4"/>
        <v>-0.29157870953164844</v>
      </c>
      <c r="M15" s="197"/>
      <c r="O15" s="189"/>
      <c r="P15" s="189"/>
    </row>
    <row r="16" spans="1:16" s="170" customFormat="1" ht="12.75" customHeight="1">
      <c r="A16" s="190">
        <v>14</v>
      </c>
      <c r="B16" s="191" t="s">
        <v>21</v>
      </c>
      <c r="C16" s="192" t="s">
        <v>22</v>
      </c>
      <c r="D16" s="193" t="s">
        <v>18</v>
      </c>
      <c r="E16" s="194">
        <v>249.43</v>
      </c>
      <c r="F16" s="194">
        <v>159.096</v>
      </c>
      <c r="G16" s="176">
        <f t="shared" si="0"/>
        <v>-90.334</v>
      </c>
      <c r="H16" s="195">
        <v>110</v>
      </c>
      <c r="I16" s="195">
        <f t="shared" si="1"/>
        <v>27437.3</v>
      </c>
      <c r="J16" s="195">
        <f t="shared" si="2"/>
        <v>17500.56</v>
      </c>
      <c r="K16" s="195">
        <f t="shared" si="3"/>
        <v>-9936.739999999998</v>
      </c>
      <c r="L16" s="196">
        <f t="shared" si="4"/>
        <v>-0.3621617287415307</v>
      </c>
      <c r="M16" s="197"/>
      <c r="O16" s="189"/>
      <c r="P16" s="189"/>
    </row>
    <row r="17" spans="1:16" s="170" customFormat="1" ht="12.75" customHeight="1">
      <c r="A17" s="198">
        <v>15</v>
      </c>
      <c r="B17" s="191" t="s">
        <v>23</v>
      </c>
      <c r="C17" s="192" t="s">
        <v>24</v>
      </c>
      <c r="D17" s="193" t="s">
        <v>18</v>
      </c>
      <c r="E17" s="194">
        <v>249.43</v>
      </c>
      <c r="F17" s="194">
        <v>159.096</v>
      </c>
      <c r="G17" s="176">
        <f t="shared" si="0"/>
        <v>-90.334</v>
      </c>
      <c r="H17" s="195">
        <v>43.9</v>
      </c>
      <c r="I17" s="195">
        <f t="shared" si="1"/>
        <v>10949.977</v>
      </c>
      <c r="J17" s="195">
        <f t="shared" si="2"/>
        <v>6984.3144</v>
      </c>
      <c r="K17" s="195">
        <f t="shared" si="3"/>
        <v>-3965.6626000000006</v>
      </c>
      <c r="L17" s="196">
        <f t="shared" si="4"/>
        <v>-0.3621617287415307</v>
      </c>
      <c r="M17" s="197"/>
      <c r="O17" s="189"/>
      <c r="P17" s="189"/>
    </row>
    <row r="18" spans="1:16" s="170" customFormat="1" ht="12.75" customHeight="1">
      <c r="A18" s="190">
        <v>16</v>
      </c>
      <c r="B18" s="191" t="s">
        <v>25</v>
      </c>
      <c r="C18" s="192" t="s">
        <v>26</v>
      </c>
      <c r="D18" s="193" t="s">
        <v>18</v>
      </c>
      <c r="E18" s="194">
        <v>249.43</v>
      </c>
      <c r="F18" s="194">
        <v>159.096</v>
      </c>
      <c r="G18" s="176">
        <f t="shared" si="0"/>
        <v>-90.334</v>
      </c>
      <c r="H18" s="195">
        <v>12.78</v>
      </c>
      <c r="I18" s="195">
        <f t="shared" si="1"/>
        <v>3187.7154</v>
      </c>
      <c r="J18" s="195">
        <f t="shared" si="2"/>
        <v>2033.24688</v>
      </c>
      <c r="K18" s="195">
        <f t="shared" si="3"/>
        <v>-1154.4685200000001</v>
      </c>
      <c r="L18" s="196">
        <f t="shared" si="4"/>
        <v>-0.3621617287415307</v>
      </c>
      <c r="M18" s="197"/>
      <c r="O18" s="189"/>
      <c r="P18" s="189"/>
    </row>
    <row r="19" spans="1:16" s="170" customFormat="1" ht="12.75">
      <c r="A19" s="181">
        <v>19</v>
      </c>
      <c r="B19" s="182" t="s">
        <v>27</v>
      </c>
      <c r="C19" s="183" t="s">
        <v>73</v>
      </c>
      <c r="D19" s="184" t="s">
        <v>18</v>
      </c>
      <c r="E19" s="185">
        <v>174.86</v>
      </c>
      <c r="F19" s="185">
        <v>84.52600000000001</v>
      </c>
      <c r="G19" s="176">
        <f>F19-E19</f>
        <v>-90.334</v>
      </c>
      <c r="H19" s="186">
        <v>75</v>
      </c>
      <c r="I19" s="186">
        <f>E19*H19</f>
        <v>13114.500000000002</v>
      </c>
      <c r="J19" s="186">
        <f>F19*H19</f>
        <v>6339.450000000001</v>
      </c>
      <c r="K19" s="186">
        <f>J19-I19</f>
        <v>-6775.050000000001</v>
      </c>
      <c r="L19" s="187">
        <f>G19/E19</f>
        <v>-0.516607571771703</v>
      </c>
      <c r="M19" s="188"/>
      <c r="O19" s="189"/>
      <c r="P19" s="189"/>
    </row>
    <row r="20" spans="1:16" s="170" customFormat="1" ht="13.5" thickBot="1">
      <c r="A20" s="181">
        <v>20</v>
      </c>
      <c r="B20" s="182" t="s">
        <v>153</v>
      </c>
      <c r="C20" s="183" t="s">
        <v>154</v>
      </c>
      <c r="D20" s="184" t="s">
        <v>17</v>
      </c>
      <c r="E20" s="185">
        <v>236.569</v>
      </c>
      <c r="F20" s="185">
        <f>ROUND(64.934+55.35*1.9,3)</f>
        <v>170.099</v>
      </c>
      <c r="G20" s="176">
        <f t="shared" si="0"/>
        <v>-66.47</v>
      </c>
      <c r="H20" s="186">
        <v>245</v>
      </c>
      <c r="I20" s="186">
        <f t="shared" si="1"/>
        <v>57959.405</v>
      </c>
      <c r="J20" s="186">
        <f t="shared" si="2"/>
        <v>41674.255</v>
      </c>
      <c r="K20" s="186">
        <f t="shared" si="3"/>
        <v>-16285.150000000001</v>
      </c>
      <c r="L20" s="187">
        <f t="shared" si="4"/>
        <v>-0.2809751066285101</v>
      </c>
      <c r="M20" s="188"/>
      <c r="O20" s="189"/>
      <c r="P20" s="189"/>
    </row>
    <row r="21" spans="1:16" s="170" customFormat="1" ht="27" thickBot="1">
      <c r="A21" s="199"/>
      <c r="B21" s="200"/>
      <c r="C21" s="201" t="s">
        <v>348</v>
      </c>
      <c r="D21" s="202"/>
      <c r="E21" s="203"/>
      <c r="F21" s="204"/>
      <c r="G21" s="204"/>
      <c r="H21" s="204"/>
      <c r="I21" s="205"/>
      <c r="J21" s="205"/>
      <c r="K21" s="206">
        <f>SUMIF(K11:K20,"&gt;0")</f>
        <v>0</v>
      </c>
      <c r="L21" s="204"/>
      <c r="M21" s="207"/>
      <c r="O21" s="189"/>
      <c r="P21" s="189"/>
    </row>
    <row r="22" spans="1:16" s="170" customFormat="1" ht="27" customHeight="1" thickBot="1">
      <c r="A22" s="208"/>
      <c r="B22" s="209"/>
      <c r="C22" s="201" t="s">
        <v>349</v>
      </c>
      <c r="D22" s="202"/>
      <c r="E22" s="203"/>
      <c r="F22" s="204"/>
      <c r="G22" s="204"/>
      <c r="H22" s="204"/>
      <c r="I22" s="205"/>
      <c r="J22" s="205"/>
      <c r="K22" s="206">
        <f>SUMIF(K11:K20,"&lt;0")</f>
        <v>-54630.12632</v>
      </c>
      <c r="L22" s="204"/>
      <c r="M22" s="207"/>
      <c r="O22" s="189"/>
      <c r="P22" s="189"/>
    </row>
    <row r="23" spans="1:16" s="210" customFormat="1" ht="27" customHeight="1" thickBot="1">
      <c r="A23" s="208"/>
      <c r="B23" s="209"/>
      <c r="C23" s="201" t="s">
        <v>350</v>
      </c>
      <c r="D23" s="202"/>
      <c r="E23" s="203"/>
      <c r="F23" s="204"/>
      <c r="G23" s="204"/>
      <c r="H23" s="204"/>
      <c r="I23" s="206">
        <f>SUM(I11:I20)</f>
        <v>148987.1784</v>
      </c>
      <c r="J23" s="206">
        <f>SUM(J11:J20)</f>
        <v>94357.05208</v>
      </c>
      <c r="K23" s="206">
        <f>SUM(K11:K20)</f>
        <v>-54630.12632</v>
      </c>
      <c r="L23" s="205"/>
      <c r="M23" s="207"/>
      <c r="N23" s="180"/>
      <c r="P23" s="211"/>
    </row>
    <row r="24" spans="1:14" s="210" customFormat="1" ht="28.5" customHeight="1">
      <c r="A24" s="180"/>
      <c r="B24" s="180"/>
      <c r="C24" s="212"/>
      <c r="D24" s="180"/>
      <c r="E24" s="213"/>
      <c r="F24" s="213"/>
      <c r="G24" s="214"/>
      <c r="H24" s="213"/>
      <c r="I24" s="213"/>
      <c r="J24" s="213"/>
      <c r="K24" s="215"/>
      <c r="L24" s="214"/>
      <c r="M24" s="216"/>
      <c r="N24" s="180"/>
    </row>
    <row r="25" spans="1:14" s="210" customFormat="1" ht="12.75">
      <c r="A25" s="180"/>
      <c r="B25" s="180"/>
      <c r="C25" s="212"/>
      <c r="D25" s="180"/>
      <c r="E25" s="213"/>
      <c r="F25" s="217"/>
      <c r="G25" s="213"/>
      <c r="H25" s="213"/>
      <c r="I25" s="213"/>
      <c r="J25" s="213"/>
      <c r="K25" s="218"/>
      <c r="L25" s="213"/>
      <c r="M25" s="219"/>
      <c r="N25" s="180"/>
    </row>
    <row r="26" spans="1:14" ht="12.75">
      <c r="A26" s="180"/>
      <c r="B26" s="180"/>
      <c r="C26" s="212"/>
      <c r="D26" s="180"/>
      <c r="E26" s="213"/>
      <c r="F26" s="213"/>
      <c r="G26" s="213"/>
      <c r="H26" s="213"/>
      <c r="I26" s="213"/>
      <c r="J26" s="213"/>
      <c r="K26" s="218"/>
      <c r="L26" s="220"/>
      <c r="M26" s="180"/>
      <c r="N26" s="180"/>
    </row>
    <row r="27" spans="1:14" ht="12.75">
      <c r="A27" s="180"/>
      <c r="B27" s="180"/>
      <c r="C27" s="212"/>
      <c r="D27" s="180"/>
      <c r="E27" s="213"/>
      <c r="F27" s="213"/>
      <c r="G27" s="213"/>
      <c r="H27" s="78"/>
      <c r="I27" s="213"/>
      <c r="J27" s="213"/>
      <c r="K27" s="218"/>
      <c r="L27" s="213"/>
      <c r="M27" s="216"/>
      <c r="N27" s="180"/>
    </row>
    <row r="28" spans="1:13" ht="12.75">
      <c r="A28" s="180"/>
      <c r="B28" s="180"/>
      <c r="C28" s="221"/>
      <c r="D28" s="180"/>
      <c r="E28" s="213"/>
      <c r="F28" s="213"/>
      <c r="G28" s="213"/>
      <c r="H28" s="213"/>
      <c r="I28" s="213"/>
      <c r="J28" s="213"/>
      <c r="K28" s="218"/>
      <c r="L28" s="213"/>
      <c r="M28" s="216"/>
    </row>
    <row r="29" spans="1:14" ht="12.75">
      <c r="A29" s="180"/>
      <c r="B29" s="180"/>
      <c r="C29" s="212"/>
      <c r="D29" s="180"/>
      <c r="E29" s="213"/>
      <c r="F29" s="213"/>
      <c r="G29" s="213"/>
      <c r="H29" s="213"/>
      <c r="I29" s="213"/>
      <c r="J29" s="213"/>
      <c r="K29" s="218"/>
      <c r="L29" s="213"/>
      <c r="M29" s="216"/>
      <c r="N29" s="180"/>
    </row>
    <row r="30" spans="1:14" ht="12.75">
      <c r="A30" s="180"/>
      <c r="B30" s="180"/>
      <c r="C30" s="212"/>
      <c r="D30" s="180"/>
      <c r="E30" s="213"/>
      <c r="F30" s="213"/>
      <c r="G30" s="213"/>
      <c r="H30" s="213"/>
      <c r="I30" s="213"/>
      <c r="J30" s="213"/>
      <c r="K30" s="218"/>
      <c r="L30" s="213"/>
      <c r="M30" s="216"/>
      <c r="N30" s="180"/>
    </row>
    <row r="31" spans="1:14" ht="12.75">
      <c r="A31" s="180"/>
      <c r="B31" s="180"/>
      <c r="C31" s="212"/>
      <c r="D31" s="180"/>
      <c r="E31" s="213"/>
      <c r="F31" s="213"/>
      <c r="G31" s="213"/>
      <c r="H31" s="213"/>
      <c r="I31" s="213"/>
      <c r="J31" s="213"/>
      <c r="K31" s="218"/>
      <c r="L31" s="213"/>
      <c r="M31" s="216"/>
      <c r="N31" s="180"/>
    </row>
    <row r="32" spans="1:14" ht="12.75">
      <c r="A32" s="180"/>
      <c r="B32" s="180"/>
      <c r="C32" s="212"/>
      <c r="D32" s="180"/>
      <c r="E32" s="213"/>
      <c r="F32" s="213"/>
      <c r="G32" s="213"/>
      <c r="H32" s="213"/>
      <c r="I32" s="213"/>
      <c r="J32" s="213"/>
      <c r="K32" s="218"/>
      <c r="L32" s="213"/>
      <c r="M32" s="216"/>
      <c r="N32" s="180"/>
    </row>
    <row r="33" spans="1:14" ht="12.75">
      <c r="A33" s="180"/>
      <c r="B33" s="180"/>
      <c r="C33" s="212"/>
      <c r="D33" s="180"/>
      <c r="E33" s="213"/>
      <c r="F33" s="213"/>
      <c r="G33" s="213"/>
      <c r="H33" s="213"/>
      <c r="I33" s="213"/>
      <c r="J33" s="213"/>
      <c r="K33" s="218"/>
      <c r="L33" s="213"/>
      <c r="M33" s="216"/>
      <c r="N33" s="180"/>
    </row>
    <row r="34" spans="1:14" ht="12.75">
      <c r="A34" s="180"/>
      <c r="B34" s="180"/>
      <c r="C34" s="212"/>
      <c r="D34" s="180"/>
      <c r="E34" s="213"/>
      <c r="F34" s="213"/>
      <c r="G34" s="213"/>
      <c r="H34" s="213"/>
      <c r="I34" s="213"/>
      <c r="J34" s="213"/>
      <c r="K34" s="218"/>
      <c r="L34" s="213"/>
      <c r="M34" s="216"/>
      <c r="N34" s="180"/>
    </row>
    <row r="35" spans="1:14" ht="12.75">
      <c r="A35" s="180"/>
      <c r="B35" s="180"/>
      <c r="C35" s="212"/>
      <c r="D35" s="180"/>
      <c r="E35" s="213"/>
      <c r="F35" s="213"/>
      <c r="G35" s="213"/>
      <c r="H35" s="213"/>
      <c r="I35" s="213"/>
      <c r="J35" s="213"/>
      <c r="K35" s="218"/>
      <c r="L35" s="213"/>
      <c r="M35" s="216"/>
      <c r="N35" s="180"/>
    </row>
    <row r="36" spans="1:14" ht="12.75">
      <c r="A36" s="180"/>
      <c r="B36" s="180"/>
      <c r="C36" s="212"/>
      <c r="D36" s="180"/>
      <c r="E36" s="213"/>
      <c r="F36" s="213"/>
      <c r="G36" s="213"/>
      <c r="H36" s="213"/>
      <c r="I36" s="213"/>
      <c r="J36" s="213"/>
      <c r="K36" s="218"/>
      <c r="L36" s="213"/>
      <c r="M36" s="216"/>
      <c r="N36" s="180"/>
    </row>
    <row r="37" spans="1:14" ht="12.75">
      <c r="A37" s="180"/>
      <c r="B37" s="180"/>
      <c r="C37" s="212"/>
      <c r="D37" s="180"/>
      <c r="E37" s="213"/>
      <c r="F37" s="213"/>
      <c r="G37" s="213"/>
      <c r="H37" s="213"/>
      <c r="I37" s="213"/>
      <c r="J37" s="213"/>
      <c r="K37" s="218"/>
      <c r="L37" s="213"/>
      <c r="M37" s="216"/>
      <c r="N37" s="180"/>
    </row>
    <row r="38" spans="1:14" ht="12.75">
      <c r="A38" s="180"/>
      <c r="B38" s="180"/>
      <c r="C38" s="212"/>
      <c r="D38" s="180"/>
      <c r="E38" s="213"/>
      <c r="F38" s="213"/>
      <c r="G38" s="213"/>
      <c r="H38" s="213"/>
      <c r="I38" s="213"/>
      <c r="J38" s="213"/>
      <c r="K38" s="218"/>
      <c r="L38" s="213"/>
      <c r="M38" s="216"/>
      <c r="N38" s="180"/>
    </row>
    <row r="39" spans="1:14" ht="12.75">
      <c r="A39" s="180"/>
      <c r="B39" s="180"/>
      <c r="C39" s="212"/>
      <c r="D39" s="180"/>
      <c r="E39" s="213"/>
      <c r="F39" s="213"/>
      <c r="G39" s="213"/>
      <c r="H39" s="213"/>
      <c r="I39" s="213"/>
      <c r="J39" s="213"/>
      <c r="K39" s="218"/>
      <c r="L39" s="213"/>
      <c r="M39" s="216"/>
      <c r="N39" s="180"/>
    </row>
    <row r="40" spans="1:14" ht="12.75">
      <c r="A40" s="180"/>
      <c r="B40" s="180"/>
      <c r="C40" s="212"/>
      <c r="D40" s="180"/>
      <c r="E40" s="213"/>
      <c r="F40" s="213"/>
      <c r="G40" s="213"/>
      <c r="H40" s="213"/>
      <c r="I40" s="213"/>
      <c r="J40" s="213"/>
      <c r="K40" s="218"/>
      <c r="L40" s="213"/>
      <c r="M40" s="216"/>
      <c r="N40" s="180"/>
    </row>
    <row r="41" spans="1:14" ht="12.75">
      <c r="A41" s="180"/>
      <c r="B41" s="180"/>
      <c r="C41" s="212"/>
      <c r="D41" s="180"/>
      <c r="E41" s="213"/>
      <c r="F41" s="213"/>
      <c r="G41" s="213"/>
      <c r="H41" s="213"/>
      <c r="I41" s="213"/>
      <c r="J41" s="213"/>
      <c r="K41" s="218"/>
      <c r="L41" s="213"/>
      <c r="M41" s="216"/>
      <c r="N41" s="180"/>
    </row>
    <row r="42" spans="1:14" ht="12.75">
      <c r="A42" s="180"/>
      <c r="B42" s="180"/>
      <c r="C42" s="212"/>
      <c r="D42" s="180"/>
      <c r="E42" s="213"/>
      <c r="F42" s="213"/>
      <c r="G42" s="213"/>
      <c r="H42" s="213"/>
      <c r="I42" s="213"/>
      <c r="J42" s="213"/>
      <c r="K42" s="218"/>
      <c r="L42" s="213"/>
      <c r="M42" s="216"/>
      <c r="N42" s="180"/>
    </row>
    <row r="43" spans="1:14" ht="12.75">
      <c r="A43" s="180"/>
      <c r="B43" s="180"/>
      <c r="C43" s="212"/>
      <c r="D43" s="180"/>
      <c r="E43" s="213"/>
      <c r="F43" s="213"/>
      <c r="G43" s="213"/>
      <c r="H43" s="213"/>
      <c r="I43" s="213"/>
      <c r="J43" s="213"/>
      <c r="K43" s="218"/>
      <c r="L43" s="213"/>
      <c r="M43" s="216"/>
      <c r="N43" s="180"/>
    </row>
    <row r="44" spans="1:14" ht="12.75">
      <c r="A44" s="180"/>
      <c r="B44" s="180"/>
      <c r="C44" s="212"/>
      <c r="D44" s="180"/>
      <c r="E44" s="213"/>
      <c r="F44" s="213"/>
      <c r="G44" s="213"/>
      <c r="H44" s="213"/>
      <c r="I44" s="213"/>
      <c r="J44" s="213"/>
      <c r="K44" s="218"/>
      <c r="L44" s="213"/>
      <c r="M44" s="216"/>
      <c r="N44" s="180"/>
    </row>
    <row r="45" spans="1:14" ht="12.75">
      <c r="A45" s="180"/>
      <c r="B45" s="180"/>
      <c r="C45" s="212"/>
      <c r="D45" s="180"/>
      <c r="E45" s="213"/>
      <c r="F45" s="213"/>
      <c r="G45" s="213"/>
      <c r="H45" s="213"/>
      <c r="I45" s="213"/>
      <c r="J45" s="213"/>
      <c r="K45" s="218"/>
      <c r="L45" s="213"/>
      <c r="M45" s="216"/>
      <c r="N45" s="180"/>
    </row>
    <row r="46" spans="1:14" ht="12.75">
      <c r="A46" s="180"/>
      <c r="B46" s="180"/>
      <c r="C46" s="212"/>
      <c r="D46" s="180"/>
      <c r="E46" s="213"/>
      <c r="F46" s="213"/>
      <c r="G46" s="213"/>
      <c r="H46" s="213"/>
      <c r="I46" s="213"/>
      <c r="J46" s="213"/>
      <c r="K46" s="218"/>
      <c r="L46" s="213"/>
      <c r="M46" s="216"/>
      <c r="N46" s="180"/>
    </row>
    <row r="47" spans="1:14" ht="12.75">
      <c r="A47" s="180"/>
      <c r="B47" s="180"/>
      <c r="C47" s="212"/>
      <c r="D47" s="180"/>
      <c r="E47" s="213"/>
      <c r="F47" s="213"/>
      <c r="G47" s="213"/>
      <c r="H47" s="213"/>
      <c r="I47" s="213"/>
      <c r="J47" s="213"/>
      <c r="K47" s="218"/>
      <c r="L47" s="213"/>
      <c r="M47" s="216"/>
      <c r="N47" s="180"/>
    </row>
    <row r="48" spans="1:14" ht="12.75">
      <c r="A48" s="180"/>
      <c r="B48" s="180"/>
      <c r="C48" s="212"/>
      <c r="D48" s="180"/>
      <c r="E48" s="213"/>
      <c r="F48" s="213"/>
      <c r="G48" s="213"/>
      <c r="H48" s="213"/>
      <c r="I48" s="213"/>
      <c r="J48" s="213"/>
      <c r="K48" s="218"/>
      <c r="L48" s="213"/>
      <c r="M48" s="216"/>
      <c r="N48" s="180"/>
    </row>
    <row r="49" spans="1:14" ht="12.75">
      <c r="A49" s="180"/>
      <c r="B49" s="180"/>
      <c r="C49" s="212"/>
      <c r="D49" s="180"/>
      <c r="E49" s="213"/>
      <c r="F49" s="213"/>
      <c r="G49" s="213"/>
      <c r="H49" s="213"/>
      <c r="I49" s="213"/>
      <c r="J49" s="213"/>
      <c r="K49" s="218"/>
      <c r="L49" s="213"/>
      <c r="M49" s="216"/>
      <c r="N49" s="180"/>
    </row>
    <row r="50" spans="1:14" ht="12.75">
      <c r="A50" s="180"/>
      <c r="B50" s="180"/>
      <c r="C50" s="212"/>
      <c r="D50" s="180"/>
      <c r="E50" s="213"/>
      <c r="F50" s="213"/>
      <c r="G50" s="213"/>
      <c r="H50" s="213"/>
      <c r="I50" s="213"/>
      <c r="J50" s="213"/>
      <c r="K50" s="218"/>
      <c r="L50" s="213"/>
      <c r="M50" s="216"/>
      <c r="N50" s="180"/>
    </row>
    <row r="51" spans="1:14" ht="12.75">
      <c r="A51" s="180"/>
      <c r="B51" s="180"/>
      <c r="C51" s="212"/>
      <c r="D51" s="180"/>
      <c r="E51" s="213"/>
      <c r="F51" s="213"/>
      <c r="G51" s="213"/>
      <c r="H51" s="213"/>
      <c r="I51" s="213"/>
      <c r="J51" s="213"/>
      <c r="K51" s="218"/>
      <c r="L51" s="213"/>
      <c r="M51" s="216"/>
      <c r="N51" s="180"/>
    </row>
    <row r="52" spans="1:14" ht="12.75">
      <c r="A52" s="180"/>
      <c r="B52" s="180"/>
      <c r="C52" s="212"/>
      <c r="D52" s="180"/>
      <c r="E52" s="213"/>
      <c r="F52" s="213"/>
      <c r="G52" s="213"/>
      <c r="H52" s="213"/>
      <c r="I52" s="213"/>
      <c r="J52" s="213"/>
      <c r="K52" s="218"/>
      <c r="L52" s="213"/>
      <c r="M52" s="216"/>
      <c r="N52" s="180"/>
    </row>
    <row r="53" spans="1:14" ht="12.75">
      <c r="A53" s="180"/>
      <c r="B53" s="180"/>
      <c r="C53" s="212"/>
      <c r="D53" s="180"/>
      <c r="E53" s="213"/>
      <c r="F53" s="213"/>
      <c r="G53" s="213"/>
      <c r="H53" s="213"/>
      <c r="I53" s="213"/>
      <c r="J53" s="213"/>
      <c r="K53" s="218"/>
      <c r="L53" s="213"/>
      <c r="M53" s="216"/>
      <c r="N53" s="180"/>
    </row>
    <row r="54" spans="1:14" ht="12.75">
      <c r="A54" s="180"/>
      <c r="B54" s="180"/>
      <c r="C54" s="212"/>
      <c r="D54" s="180"/>
      <c r="E54" s="213"/>
      <c r="F54" s="213"/>
      <c r="G54" s="213"/>
      <c r="H54" s="213"/>
      <c r="I54" s="213"/>
      <c r="J54" s="213"/>
      <c r="K54" s="218"/>
      <c r="L54" s="213"/>
      <c r="M54" s="216"/>
      <c r="N54" s="180"/>
    </row>
    <row r="55" spans="1:14" ht="12.75">
      <c r="A55" s="180"/>
      <c r="B55" s="180"/>
      <c r="C55" s="212"/>
      <c r="D55" s="180"/>
      <c r="E55" s="213"/>
      <c r="F55" s="213"/>
      <c r="G55" s="213"/>
      <c r="H55" s="213"/>
      <c r="I55" s="213"/>
      <c r="J55" s="213"/>
      <c r="K55" s="218"/>
      <c r="L55" s="213"/>
      <c r="M55" s="216"/>
      <c r="N55" s="180"/>
    </row>
    <row r="56" spans="1:14" ht="12.75">
      <c r="A56" s="180"/>
      <c r="B56" s="180"/>
      <c r="C56" s="212"/>
      <c r="D56" s="180"/>
      <c r="E56" s="213"/>
      <c r="F56" s="213"/>
      <c r="G56" s="213"/>
      <c r="H56" s="213"/>
      <c r="I56" s="213"/>
      <c r="J56" s="213"/>
      <c r="K56" s="218"/>
      <c r="L56" s="213"/>
      <c r="M56" s="216"/>
      <c r="N56" s="180"/>
    </row>
    <row r="57" spans="1:14" ht="12.75">
      <c r="A57" s="180"/>
      <c r="B57" s="180"/>
      <c r="C57" s="212"/>
      <c r="D57" s="180"/>
      <c r="E57" s="213"/>
      <c r="F57" s="213"/>
      <c r="G57" s="213"/>
      <c r="H57" s="213"/>
      <c r="I57" s="213"/>
      <c r="J57" s="213"/>
      <c r="K57" s="218"/>
      <c r="L57" s="213"/>
      <c r="M57" s="216"/>
      <c r="N57" s="180"/>
    </row>
    <row r="58" spans="1:14" ht="12.75">
      <c r="A58" s="180"/>
      <c r="B58" s="180"/>
      <c r="C58" s="212"/>
      <c r="D58" s="180"/>
      <c r="E58" s="213"/>
      <c r="F58" s="213"/>
      <c r="G58" s="213"/>
      <c r="H58" s="213"/>
      <c r="I58" s="213"/>
      <c r="J58" s="213"/>
      <c r="K58" s="218"/>
      <c r="L58" s="213"/>
      <c r="M58" s="216"/>
      <c r="N58" s="180"/>
    </row>
    <row r="59" spans="1:14" ht="12.75">
      <c r="A59" s="180"/>
      <c r="B59" s="180"/>
      <c r="C59" s="212"/>
      <c r="D59" s="180"/>
      <c r="E59" s="213"/>
      <c r="F59" s="213"/>
      <c r="G59" s="213"/>
      <c r="H59" s="213"/>
      <c r="I59" s="213"/>
      <c r="J59" s="213"/>
      <c r="K59" s="218"/>
      <c r="L59" s="213"/>
      <c r="M59" s="216"/>
      <c r="N59" s="180"/>
    </row>
    <row r="60" spans="1:14" ht="12.75">
      <c r="A60" s="180"/>
      <c r="B60" s="180"/>
      <c r="C60" s="212"/>
      <c r="D60" s="180"/>
      <c r="E60" s="213"/>
      <c r="F60" s="213"/>
      <c r="G60" s="213"/>
      <c r="H60" s="213"/>
      <c r="I60" s="213"/>
      <c r="J60" s="213"/>
      <c r="K60" s="218"/>
      <c r="L60" s="213"/>
      <c r="M60" s="216"/>
      <c r="N60" s="180"/>
    </row>
    <row r="61" spans="1:14" ht="12.75">
      <c r="A61" s="180"/>
      <c r="B61" s="180"/>
      <c r="C61" s="212"/>
      <c r="D61" s="180"/>
      <c r="E61" s="213"/>
      <c r="F61" s="213"/>
      <c r="G61" s="213"/>
      <c r="H61" s="213"/>
      <c r="I61" s="213"/>
      <c r="J61" s="213"/>
      <c r="K61" s="218"/>
      <c r="L61" s="213"/>
      <c r="M61" s="216"/>
      <c r="N61" s="180"/>
    </row>
    <row r="62" spans="1:14" ht="12.75">
      <c r="A62" s="180"/>
      <c r="B62" s="180"/>
      <c r="C62" s="212"/>
      <c r="D62" s="180"/>
      <c r="E62" s="213"/>
      <c r="F62" s="213"/>
      <c r="G62" s="213"/>
      <c r="H62" s="213"/>
      <c r="I62" s="213"/>
      <c r="J62" s="213"/>
      <c r="K62" s="218"/>
      <c r="L62" s="213"/>
      <c r="M62" s="216"/>
      <c r="N62" s="180"/>
    </row>
    <row r="63" spans="1:14" ht="12.75">
      <c r="A63" s="180"/>
      <c r="B63" s="180"/>
      <c r="C63" s="212"/>
      <c r="D63" s="180"/>
      <c r="E63" s="213"/>
      <c r="F63" s="213"/>
      <c r="G63" s="213"/>
      <c r="H63" s="213"/>
      <c r="I63" s="213"/>
      <c r="J63" s="213"/>
      <c r="K63" s="218"/>
      <c r="L63" s="213"/>
      <c r="M63" s="216"/>
      <c r="N63" s="180"/>
    </row>
    <row r="64" spans="1:14" ht="12.75">
      <c r="A64" s="180"/>
      <c r="B64" s="180"/>
      <c r="C64" s="212"/>
      <c r="D64" s="180"/>
      <c r="E64" s="213"/>
      <c r="F64" s="213"/>
      <c r="G64" s="213"/>
      <c r="H64" s="213"/>
      <c r="I64" s="213"/>
      <c r="J64" s="213"/>
      <c r="K64" s="218"/>
      <c r="L64" s="213"/>
      <c r="M64" s="216"/>
      <c r="N64" s="180"/>
    </row>
    <row r="65" spans="1:14" ht="12.75">
      <c r="A65" s="180"/>
      <c r="B65" s="180"/>
      <c r="C65" s="212"/>
      <c r="D65" s="180"/>
      <c r="E65" s="213"/>
      <c r="F65" s="213"/>
      <c r="G65" s="213"/>
      <c r="H65" s="213"/>
      <c r="I65" s="213"/>
      <c r="J65" s="213"/>
      <c r="K65" s="218"/>
      <c r="L65" s="213"/>
      <c r="M65" s="216"/>
      <c r="N65" s="180"/>
    </row>
    <row r="66" spans="1:14" ht="12.75">
      <c r="A66" s="180"/>
      <c r="B66" s="180"/>
      <c r="C66" s="212"/>
      <c r="D66" s="180"/>
      <c r="E66" s="213"/>
      <c r="F66" s="213"/>
      <c r="G66" s="213"/>
      <c r="H66" s="213"/>
      <c r="I66" s="213"/>
      <c r="J66" s="213"/>
      <c r="K66" s="218"/>
      <c r="L66" s="213"/>
      <c r="M66" s="216"/>
      <c r="N66" s="180"/>
    </row>
    <row r="67" spans="1:14" ht="12.75">
      <c r="A67" s="180"/>
      <c r="B67" s="180"/>
      <c r="C67" s="212"/>
      <c r="D67" s="180"/>
      <c r="E67" s="213"/>
      <c r="F67" s="213"/>
      <c r="G67" s="213"/>
      <c r="H67" s="213"/>
      <c r="I67" s="213"/>
      <c r="J67" s="213"/>
      <c r="K67" s="218"/>
      <c r="L67" s="213"/>
      <c r="M67" s="216"/>
      <c r="N67" s="180"/>
    </row>
    <row r="68" spans="1:14" ht="12.75">
      <c r="A68" s="180"/>
      <c r="B68" s="180"/>
      <c r="C68" s="212"/>
      <c r="D68" s="180"/>
      <c r="E68" s="213"/>
      <c r="F68" s="213"/>
      <c r="G68" s="213"/>
      <c r="H68" s="213"/>
      <c r="I68" s="213"/>
      <c r="J68" s="213"/>
      <c r="K68" s="218"/>
      <c r="L68" s="213"/>
      <c r="M68" s="216"/>
      <c r="N68" s="180"/>
    </row>
    <row r="69" spans="1:14" ht="12.75">
      <c r="A69" s="180"/>
      <c r="B69" s="180"/>
      <c r="C69" s="212"/>
      <c r="D69" s="180"/>
      <c r="E69" s="213"/>
      <c r="F69" s="213"/>
      <c r="G69" s="213"/>
      <c r="H69" s="213"/>
      <c r="I69" s="213"/>
      <c r="J69" s="213"/>
      <c r="K69" s="218"/>
      <c r="L69" s="213"/>
      <c r="M69" s="216"/>
      <c r="N69" s="180"/>
    </row>
    <row r="70" spans="1:14" ht="12.75">
      <c r="A70" s="180"/>
      <c r="B70" s="180"/>
      <c r="C70" s="212"/>
      <c r="D70" s="180"/>
      <c r="E70" s="213"/>
      <c r="F70" s="213"/>
      <c r="G70" s="213"/>
      <c r="H70" s="213"/>
      <c r="I70" s="213"/>
      <c r="J70" s="213"/>
      <c r="K70" s="218"/>
      <c r="L70" s="213"/>
      <c r="M70" s="216"/>
      <c r="N70" s="180"/>
    </row>
    <row r="71" spans="1:14" ht="12.75">
      <c r="A71" s="180"/>
      <c r="B71" s="180"/>
      <c r="C71" s="212"/>
      <c r="D71" s="180"/>
      <c r="E71" s="213"/>
      <c r="F71" s="213"/>
      <c r="G71" s="213"/>
      <c r="H71" s="213"/>
      <c r="I71" s="213"/>
      <c r="J71" s="213"/>
      <c r="K71" s="218"/>
      <c r="L71" s="213"/>
      <c r="M71" s="216"/>
      <c r="N71" s="180"/>
    </row>
    <row r="72" spans="1:14" ht="12.75">
      <c r="A72" s="180"/>
      <c r="B72" s="180"/>
      <c r="C72" s="212"/>
      <c r="D72" s="180"/>
      <c r="E72" s="213"/>
      <c r="F72" s="213"/>
      <c r="G72" s="213"/>
      <c r="H72" s="213"/>
      <c r="I72" s="213"/>
      <c r="J72" s="213"/>
      <c r="K72" s="218"/>
      <c r="L72" s="213"/>
      <c r="M72" s="216"/>
      <c r="N72" s="180"/>
    </row>
    <row r="73" spans="1:14" ht="12.75">
      <c r="A73" s="180"/>
      <c r="B73" s="180"/>
      <c r="C73" s="212"/>
      <c r="D73" s="180"/>
      <c r="E73" s="213"/>
      <c r="F73" s="213"/>
      <c r="G73" s="213"/>
      <c r="H73" s="213"/>
      <c r="I73" s="213"/>
      <c r="J73" s="213"/>
      <c r="K73" s="218"/>
      <c r="L73" s="213"/>
      <c r="M73" s="216"/>
      <c r="N73" s="180"/>
    </row>
    <row r="74" spans="1:14" ht="12.75">
      <c r="A74" s="180"/>
      <c r="B74" s="180"/>
      <c r="C74" s="212"/>
      <c r="D74" s="180"/>
      <c r="E74" s="213"/>
      <c r="F74" s="213"/>
      <c r="G74" s="213"/>
      <c r="H74" s="213"/>
      <c r="I74" s="213"/>
      <c r="J74" s="213"/>
      <c r="K74" s="218"/>
      <c r="L74" s="213"/>
      <c r="M74" s="216"/>
      <c r="N74" s="180"/>
    </row>
    <row r="75" spans="1:14" ht="12.75">
      <c r="A75" s="180"/>
      <c r="B75" s="180"/>
      <c r="C75" s="212"/>
      <c r="D75" s="180"/>
      <c r="E75" s="213"/>
      <c r="F75" s="213"/>
      <c r="G75" s="213"/>
      <c r="H75" s="213"/>
      <c r="I75" s="213"/>
      <c r="J75" s="213"/>
      <c r="K75" s="218"/>
      <c r="L75" s="213"/>
      <c r="M75" s="216"/>
      <c r="N75" s="180"/>
    </row>
    <row r="76" spans="1:14" ht="12.75">
      <c r="A76" s="180"/>
      <c r="B76" s="180"/>
      <c r="C76" s="212"/>
      <c r="D76" s="180"/>
      <c r="E76" s="213"/>
      <c r="F76" s="213"/>
      <c r="G76" s="213"/>
      <c r="H76" s="213"/>
      <c r="I76" s="213"/>
      <c r="J76" s="213"/>
      <c r="K76" s="218"/>
      <c r="L76" s="213"/>
      <c r="M76" s="216"/>
      <c r="N76" s="180"/>
    </row>
    <row r="77" spans="1:14" ht="12.75">
      <c r="A77" s="180"/>
      <c r="B77" s="180"/>
      <c r="C77" s="212"/>
      <c r="D77" s="180"/>
      <c r="E77" s="213"/>
      <c r="F77" s="213"/>
      <c r="G77" s="213"/>
      <c r="H77" s="213"/>
      <c r="I77" s="213"/>
      <c r="J77" s="213"/>
      <c r="K77" s="218"/>
      <c r="L77" s="213"/>
      <c r="M77" s="216"/>
      <c r="N77" s="180"/>
    </row>
    <row r="78" spans="1:14" ht="12.75">
      <c r="A78" s="180"/>
      <c r="B78" s="180"/>
      <c r="C78" s="212"/>
      <c r="D78" s="180"/>
      <c r="E78" s="213"/>
      <c r="F78" s="213"/>
      <c r="G78" s="213"/>
      <c r="H78" s="213"/>
      <c r="I78" s="213"/>
      <c r="J78" s="213"/>
      <c r="K78" s="218"/>
      <c r="L78" s="213"/>
      <c r="M78" s="216"/>
      <c r="N78" s="180"/>
    </row>
    <row r="79" spans="1:14" ht="12.75">
      <c r="A79" s="180"/>
      <c r="B79" s="180"/>
      <c r="C79" s="212"/>
      <c r="D79" s="180"/>
      <c r="E79" s="213"/>
      <c r="F79" s="213"/>
      <c r="G79" s="213"/>
      <c r="H79" s="213"/>
      <c r="I79" s="213"/>
      <c r="J79" s="213"/>
      <c r="K79" s="218"/>
      <c r="L79" s="213"/>
      <c r="M79" s="216"/>
      <c r="N79" s="180"/>
    </row>
    <row r="80" spans="1:14" ht="12.75">
      <c r="A80" s="180"/>
      <c r="B80" s="180"/>
      <c r="C80" s="212"/>
      <c r="D80" s="180"/>
      <c r="E80" s="213"/>
      <c r="F80" s="213"/>
      <c r="G80" s="213"/>
      <c r="H80" s="213"/>
      <c r="I80" s="213"/>
      <c r="J80" s="213"/>
      <c r="K80" s="218"/>
      <c r="L80" s="213"/>
      <c r="M80" s="216"/>
      <c r="N80" s="180"/>
    </row>
    <row r="81" spans="1:14" ht="12.75">
      <c r="A81" s="180"/>
      <c r="B81" s="180"/>
      <c r="C81" s="212"/>
      <c r="D81" s="180"/>
      <c r="E81" s="213"/>
      <c r="F81" s="213"/>
      <c r="G81" s="213"/>
      <c r="H81" s="213"/>
      <c r="I81" s="213"/>
      <c r="J81" s="213"/>
      <c r="K81" s="218"/>
      <c r="L81" s="213"/>
      <c r="M81" s="216"/>
      <c r="N81" s="180"/>
    </row>
    <row r="82" spans="1:14" ht="12.75">
      <c r="A82" s="180"/>
      <c r="B82" s="180"/>
      <c r="C82" s="212"/>
      <c r="D82" s="180"/>
      <c r="E82" s="213"/>
      <c r="F82" s="213"/>
      <c r="G82" s="213"/>
      <c r="H82" s="213"/>
      <c r="I82" s="213"/>
      <c r="J82" s="213"/>
      <c r="K82" s="218"/>
      <c r="L82" s="213"/>
      <c r="M82" s="216"/>
      <c r="N82" s="180"/>
    </row>
    <row r="83" spans="1:14" ht="12.75">
      <c r="A83" s="180"/>
      <c r="B83" s="180"/>
      <c r="C83" s="212"/>
      <c r="D83" s="180"/>
      <c r="E83" s="213"/>
      <c r="F83" s="213"/>
      <c r="G83" s="213"/>
      <c r="H83" s="213"/>
      <c r="I83" s="213"/>
      <c r="J83" s="213"/>
      <c r="K83" s="218"/>
      <c r="L83" s="213"/>
      <c r="M83" s="216"/>
      <c r="N83" s="180"/>
    </row>
    <row r="84" spans="1:14" ht="12.75">
      <c r="A84" s="180"/>
      <c r="B84" s="180"/>
      <c r="C84" s="212"/>
      <c r="D84" s="180"/>
      <c r="E84" s="213"/>
      <c r="F84" s="213"/>
      <c r="G84" s="213"/>
      <c r="H84" s="213"/>
      <c r="I84" s="213"/>
      <c r="J84" s="213"/>
      <c r="K84" s="218"/>
      <c r="L84" s="213"/>
      <c r="M84" s="216"/>
      <c r="N84" s="180"/>
    </row>
    <row r="85" spans="1:14" ht="12.75">
      <c r="A85" s="180"/>
      <c r="B85" s="180"/>
      <c r="C85" s="212"/>
      <c r="D85" s="180"/>
      <c r="E85" s="213"/>
      <c r="F85" s="213"/>
      <c r="G85" s="213"/>
      <c r="H85" s="213"/>
      <c r="I85" s="213"/>
      <c r="J85" s="213"/>
      <c r="K85" s="218"/>
      <c r="L85" s="213"/>
      <c r="M85" s="216"/>
      <c r="N85" s="180"/>
    </row>
    <row r="86" spans="1:14" ht="12.75">
      <c r="A86" s="180"/>
      <c r="B86" s="180"/>
      <c r="C86" s="212"/>
      <c r="D86" s="180"/>
      <c r="E86" s="213"/>
      <c r="F86" s="213"/>
      <c r="G86" s="213"/>
      <c r="H86" s="213"/>
      <c r="I86" s="213"/>
      <c r="J86" s="213"/>
      <c r="K86" s="218"/>
      <c r="L86" s="213"/>
      <c r="M86" s="216"/>
      <c r="N86" s="180"/>
    </row>
    <row r="87" spans="1:14" ht="12.75">
      <c r="A87" s="180"/>
      <c r="B87" s="180"/>
      <c r="C87" s="212"/>
      <c r="D87" s="180"/>
      <c r="E87" s="213"/>
      <c r="F87" s="213"/>
      <c r="G87" s="213"/>
      <c r="H87" s="213"/>
      <c r="I87" s="213"/>
      <c r="J87" s="213"/>
      <c r="K87" s="218"/>
      <c r="L87" s="213"/>
      <c r="M87" s="216"/>
      <c r="N87" s="180"/>
    </row>
    <row r="88" spans="1:14" ht="12.75">
      <c r="A88" s="180"/>
      <c r="B88" s="180"/>
      <c r="C88" s="212"/>
      <c r="D88" s="180"/>
      <c r="E88" s="213"/>
      <c r="F88" s="213"/>
      <c r="G88" s="213"/>
      <c r="H88" s="213"/>
      <c r="I88" s="213"/>
      <c r="J88" s="213"/>
      <c r="K88" s="218"/>
      <c r="L88" s="213"/>
      <c r="M88" s="216"/>
      <c r="N88" s="180"/>
    </row>
    <row r="89" spans="1:14" ht="12.75">
      <c r="A89" s="180"/>
      <c r="B89" s="180"/>
      <c r="C89" s="212"/>
      <c r="D89" s="180"/>
      <c r="E89" s="213"/>
      <c r="F89" s="213"/>
      <c r="G89" s="213"/>
      <c r="H89" s="213"/>
      <c r="I89" s="213"/>
      <c r="J89" s="213"/>
      <c r="K89" s="218"/>
      <c r="L89" s="213"/>
      <c r="M89" s="216"/>
      <c r="N89" s="180"/>
    </row>
    <row r="90" spans="1:14" ht="12.75">
      <c r="A90" s="180"/>
      <c r="B90" s="180"/>
      <c r="C90" s="212"/>
      <c r="D90" s="180"/>
      <c r="E90" s="213"/>
      <c r="F90" s="213"/>
      <c r="G90" s="213"/>
      <c r="H90" s="213"/>
      <c r="I90" s="213"/>
      <c r="J90" s="213"/>
      <c r="K90" s="218"/>
      <c r="L90" s="213"/>
      <c r="M90" s="216"/>
      <c r="N90" s="180"/>
    </row>
    <row r="91" spans="1:14" ht="12.75">
      <c r="A91" s="180"/>
      <c r="B91" s="180"/>
      <c r="C91" s="212"/>
      <c r="D91" s="180"/>
      <c r="E91" s="213"/>
      <c r="F91" s="213"/>
      <c r="G91" s="213"/>
      <c r="H91" s="213"/>
      <c r="I91" s="213"/>
      <c r="J91" s="213"/>
      <c r="K91" s="218"/>
      <c r="L91" s="213"/>
      <c r="M91" s="216"/>
      <c r="N91" s="180"/>
    </row>
    <row r="92" spans="1:14" ht="12.75">
      <c r="A92" s="180"/>
      <c r="B92" s="180"/>
      <c r="C92" s="212"/>
      <c r="D92" s="180"/>
      <c r="E92" s="213"/>
      <c r="F92" s="213"/>
      <c r="G92" s="213"/>
      <c r="H92" s="213"/>
      <c r="I92" s="213"/>
      <c r="J92" s="213"/>
      <c r="K92" s="218"/>
      <c r="L92" s="213"/>
      <c r="M92" s="216"/>
      <c r="N92" s="180"/>
    </row>
    <row r="93" spans="1:14" ht="12.75">
      <c r="A93" s="180"/>
      <c r="B93" s="180"/>
      <c r="C93" s="212"/>
      <c r="D93" s="180"/>
      <c r="E93" s="213"/>
      <c r="F93" s="213"/>
      <c r="G93" s="213"/>
      <c r="H93" s="213"/>
      <c r="I93" s="213"/>
      <c r="J93" s="213"/>
      <c r="K93" s="218"/>
      <c r="L93" s="213"/>
      <c r="M93" s="216"/>
      <c r="N93" s="180"/>
    </row>
    <row r="94" spans="1:14" ht="12.75">
      <c r="A94" s="180"/>
      <c r="B94" s="180"/>
      <c r="C94" s="212"/>
      <c r="D94" s="180"/>
      <c r="E94" s="213"/>
      <c r="F94" s="213"/>
      <c r="G94" s="213"/>
      <c r="H94" s="213"/>
      <c r="I94" s="213"/>
      <c r="J94" s="213"/>
      <c r="K94" s="218"/>
      <c r="L94" s="213"/>
      <c r="M94" s="216"/>
      <c r="N94" s="180"/>
    </row>
    <row r="95" spans="1:14" ht="12.75">
      <c r="A95" s="180"/>
      <c r="B95" s="180"/>
      <c r="C95" s="212"/>
      <c r="D95" s="180"/>
      <c r="E95" s="213"/>
      <c r="F95" s="213"/>
      <c r="G95" s="213"/>
      <c r="H95" s="213"/>
      <c r="I95" s="213"/>
      <c r="J95" s="213"/>
      <c r="K95" s="218"/>
      <c r="L95" s="213"/>
      <c r="M95" s="216"/>
      <c r="N95" s="180"/>
    </row>
    <row r="96" spans="1:14" ht="12.75">
      <c r="A96" s="180"/>
      <c r="B96" s="180"/>
      <c r="C96" s="212"/>
      <c r="D96" s="180"/>
      <c r="E96" s="213"/>
      <c r="F96" s="213"/>
      <c r="G96" s="213"/>
      <c r="H96" s="213"/>
      <c r="I96" s="213"/>
      <c r="J96" s="213"/>
      <c r="K96" s="218"/>
      <c r="L96" s="213"/>
      <c r="M96" s="216"/>
      <c r="N96" s="180"/>
    </row>
    <row r="97" ht="12.75">
      <c r="N97" s="180"/>
    </row>
    <row r="98" ht="12.75">
      <c r="N98" s="180"/>
    </row>
  </sheetData>
  <sheetProtection/>
  <mergeCells count="14">
    <mergeCell ref="L7:L8"/>
    <mergeCell ref="M7:M8"/>
    <mergeCell ref="F7:F8"/>
    <mergeCell ref="G7:G8"/>
    <mergeCell ref="H7:H8"/>
    <mergeCell ref="I7:I8"/>
    <mergeCell ref="J7:J8"/>
    <mergeCell ref="K7:K8"/>
    <mergeCell ref="C2:C3"/>
    <mergeCell ref="A7:A8"/>
    <mergeCell ref="B7:B8"/>
    <mergeCell ref="C7:C8"/>
    <mergeCell ref="D7:D8"/>
    <mergeCell ref="E7:E8"/>
  </mergeCells>
  <printOptions/>
  <pageMargins left="0.39375" right="0.27569444444444446" top="0.7875" bottom="0.39375" header="0.5118055555555555" footer="0.5118055555555555"/>
  <pageSetup firstPageNumber="1" useFirstPageNumber="1"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Dopravoprojekt Ostrava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Špaček</dc:creator>
  <cp:keywords/>
  <dc:description/>
  <cp:lastModifiedBy>Kaja</cp:lastModifiedBy>
  <cp:lastPrinted>2015-12-08T12:52:50Z</cp:lastPrinted>
  <dcterms:created xsi:type="dcterms:W3CDTF">2010-10-19T08:42:03Z</dcterms:created>
  <dcterms:modified xsi:type="dcterms:W3CDTF">2018-09-17T16:39:49Z</dcterms:modified>
  <cp:category/>
  <cp:version/>
  <cp:contentType/>
  <cp:contentStatus/>
</cp:coreProperties>
</file>