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870" windowHeight="9585"/>
  </bookViews>
  <sheets>
    <sheet name="Rekapitulace stavby" sheetId="1" r:id="rId1"/>
    <sheet name="2017-12122_A - ÚSEK  A - ..." sheetId="2" r:id="rId2"/>
    <sheet name="Pokyny pro vyplnění" sheetId="3" r:id="rId3"/>
  </sheets>
  <definedNames>
    <definedName name="_xlnm._FilterDatabase" localSheetId="1" hidden="1">'2017-12122_A - ÚSEK  A - ...'!$C$81:$K$393</definedName>
    <definedName name="_xlnm.Print_Titles" localSheetId="1">'2017-12122_A - ÚSEK  A - ...'!$81:$81</definedName>
    <definedName name="_xlnm.Print_Titles" localSheetId="0">'Rekapitulace stavby'!$49:$49</definedName>
    <definedName name="_xlnm.Print_Area" localSheetId="1">'2017-12122_A - ÚSEK  A - ...'!$C$4:$J$36,'2017-12122_A - ÚSEK  A - ...'!$C$42:$J$63,'2017-12122_A - ÚSEK  A - ...'!$C$69:$K$393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 iterateDelta="9.9999999974897903E-4"/>
</workbook>
</file>

<file path=xl/calcChain.xml><?xml version="1.0" encoding="utf-8"?>
<calcChain xmlns="http://schemas.openxmlformats.org/spreadsheetml/2006/main">
  <c r="BK392" i="2" l="1"/>
  <c r="BI392" i="2"/>
  <c r="BH392" i="2"/>
  <c r="BG392" i="2"/>
  <c r="BF392" i="2"/>
  <c r="T392" i="2"/>
  <c r="R392" i="2"/>
  <c r="P392" i="2"/>
  <c r="J392" i="2"/>
  <c r="BE392" i="2" s="1"/>
  <c r="BK388" i="2"/>
  <c r="BI388" i="2"/>
  <c r="BH388" i="2"/>
  <c r="BG388" i="2"/>
  <c r="BF388" i="2"/>
  <c r="T388" i="2"/>
  <c r="R388" i="2"/>
  <c r="P388" i="2"/>
  <c r="J388" i="2"/>
  <c r="BE388" i="2" s="1"/>
  <c r="BK385" i="2"/>
  <c r="BI385" i="2"/>
  <c r="BH385" i="2"/>
  <c r="BG385" i="2"/>
  <c r="BF385" i="2"/>
  <c r="T385" i="2"/>
  <c r="R385" i="2"/>
  <c r="P385" i="2"/>
  <c r="J385" i="2"/>
  <c r="BE385" i="2" s="1"/>
  <c r="BK379" i="2"/>
  <c r="BI379" i="2"/>
  <c r="BH379" i="2"/>
  <c r="BG379" i="2"/>
  <c r="BF379" i="2"/>
  <c r="T379" i="2"/>
  <c r="R379" i="2"/>
  <c r="P379" i="2"/>
  <c r="J379" i="2"/>
  <c r="BE379" i="2" s="1"/>
  <c r="BK375" i="2"/>
  <c r="BI375" i="2"/>
  <c r="BH375" i="2"/>
  <c r="BG375" i="2"/>
  <c r="BF375" i="2"/>
  <c r="T375" i="2"/>
  <c r="R375" i="2"/>
  <c r="P375" i="2"/>
  <c r="J375" i="2"/>
  <c r="BE375" i="2" s="1"/>
  <c r="BK371" i="2"/>
  <c r="BI371" i="2"/>
  <c r="BH371" i="2"/>
  <c r="BG371" i="2"/>
  <c r="BF371" i="2"/>
  <c r="T371" i="2"/>
  <c r="R371" i="2"/>
  <c r="P371" i="2"/>
  <c r="J371" i="2"/>
  <c r="BE371" i="2" s="1"/>
  <c r="BK368" i="2"/>
  <c r="BI368" i="2"/>
  <c r="BH368" i="2"/>
  <c r="BG368" i="2"/>
  <c r="BF368" i="2"/>
  <c r="T368" i="2"/>
  <c r="R368" i="2"/>
  <c r="P368" i="2"/>
  <c r="J368" i="2"/>
  <c r="BE368" i="2" s="1"/>
  <c r="BK365" i="2"/>
  <c r="BI365" i="2"/>
  <c r="BH365" i="2"/>
  <c r="BG365" i="2"/>
  <c r="BF365" i="2"/>
  <c r="T365" i="2"/>
  <c r="R365" i="2"/>
  <c r="P365" i="2"/>
  <c r="J365" i="2"/>
  <c r="BE365" i="2" s="1"/>
  <c r="BK361" i="2"/>
  <c r="BI361" i="2"/>
  <c r="BH361" i="2"/>
  <c r="BG361" i="2"/>
  <c r="BF361" i="2"/>
  <c r="T361" i="2"/>
  <c r="R361" i="2"/>
  <c r="P361" i="2"/>
  <c r="J361" i="2"/>
  <c r="BE361" i="2" s="1"/>
  <c r="BK358" i="2"/>
  <c r="BI358" i="2"/>
  <c r="BH358" i="2"/>
  <c r="BG358" i="2"/>
  <c r="BF358" i="2"/>
  <c r="T358" i="2"/>
  <c r="R358" i="2"/>
  <c r="P358" i="2"/>
  <c r="J358" i="2"/>
  <c r="BE358" i="2" s="1"/>
  <c r="BK350" i="2"/>
  <c r="BI350" i="2"/>
  <c r="BH350" i="2"/>
  <c r="BG350" i="2"/>
  <c r="BF350" i="2"/>
  <c r="T350" i="2"/>
  <c r="R350" i="2"/>
  <c r="P350" i="2"/>
  <c r="J350" i="2"/>
  <c r="BE350" i="2" s="1"/>
  <c r="BK347" i="2"/>
  <c r="BI347" i="2"/>
  <c r="BH347" i="2"/>
  <c r="BG347" i="2"/>
  <c r="BF347" i="2"/>
  <c r="T347" i="2"/>
  <c r="R347" i="2"/>
  <c r="P347" i="2"/>
  <c r="J347" i="2"/>
  <c r="BE347" i="2" s="1"/>
  <c r="BK343" i="2"/>
  <c r="BI343" i="2"/>
  <c r="BH343" i="2"/>
  <c r="BG343" i="2"/>
  <c r="BF343" i="2"/>
  <c r="T343" i="2"/>
  <c r="R343" i="2"/>
  <c r="R342" i="2" s="1"/>
  <c r="P343" i="2"/>
  <c r="J343" i="2"/>
  <c r="BE343" i="2" s="1"/>
  <c r="BK342" i="2"/>
  <c r="T342" i="2"/>
  <c r="P342" i="2"/>
  <c r="J342" i="2"/>
  <c r="BK339" i="2"/>
  <c r="BI339" i="2"/>
  <c r="BH339" i="2"/>
  <c r="BG339" i="2"/>
  <c r="BF339" i="2"/>
  <c r="T339" i="2"/>
  <c r="R339" i="2"/>
  <c r="P339" i="2"/>
  <c r="J339" i="2"/>
  <c r="BE339" i="2" s="1"/>
  <c r="BK336" i="2"/>
  <c r="BI336" i="2"/>
  <c r="BH336" i="2"/>
  <c r="BG336" i="2"/>
  <c r="BF336" i="2"/>
  <c r="T336" i="2"/>
  <c r="R336" i="2"/>
  <c r="P336" i="2"/>
  <c r="J336" i="2"/>
  <c r="BE336" i="2" s="1"/>
  <c r="BK333" i="2"/>
  <c r="BI333" i="2"/>
  <c r="BH333" i="2"/>
  <c r="BG333" i="2"/>
  <c r="BF333" i="2"/>
  <c r="T333" i="2"/>
  <c r="R333" i="2"/>
  <c r="P333" i="2"/>
  <c r="J333" i="2"/>
  <c r="BE333" i="2" s="1"/>
  <c r="BK330" i="2"/>
  <c r="BI330" i="2"/>
  <c r="BH330" i="2"/>
  <c r="BG330" i="2"/>
  <c r="BF330" i="2"/>
  <c r="T330" i="2"/>
  <c r="R330" i="2"/>
  <c r="P330" i="2"/>
  <c r="J330" i="2"/>
  <c r="BE330" i="2" s="1"/>
  <c r="BK327" i="2"/>
  <c r="BI327" i="2"/>
  <c r="BH327" i="2"/>
  <c r="BG327" i="2"/>
  <c r="BF327" i="2"/>
  <c r="T327" i="2"/>
  <c r="R327" i="2"/>
  <c r="P327" i="2"/>
  <c r="J327" i="2"/>
  <c r="BE327" i="2" s="1"/>
  <c r="BK324" i="2"/>
  <c r="BI324" i="2"/>
  <c r="BH324" i="2"/>
  <c r="BG324" i="2"/>
  <c r="BF324" i="2"/>
  <c r="T324" i="2"/>
  <c r="R324" i="2"/>
  <c r="P324" i="2"/>
  <c r="J324" i="2"/>
  <c r="BE324" i="2" s="1"/>
  <c r="BK321" i="2"/>
  <c r="BI321" i="2"/>
  <c r="BH321" i="2"/>
  <c r="BG321" i="2"/>
  <c r="BF321" i="2"/>
  <c r="T321" i="2"/>
  <c r="R321" i="2"/>
  <c r="P321" i="2"/>
  <c r="J321" i="2"/>
  <c r="BE321" i="2" s="1"/>
  <c r="BK318" i="2"/>
  <c r="BI318" i="2"/>
  <c r="BH318" i="2"/>
  <c r="BG318" i="2"/>
  <c r="BF318" i="2"/>
  <c r="T318" i="2"/>
  <c r="R318" i="2"/>
  <c r="P318" i="2"/>
  <c r="J318" i="2"/>
  <c r="BE318" i="2" s="1"/>
  <c r="BK314" i="2"/>
  <c r="BI314" i="2"/>
  <c r="BH314" i="2"/>
  <c r="BG314" i="2"/>
  <c r="BF314" i="2"/>
  <c r="T314" i="2"/>
  <c r="R314" i="2"/>
  <c r="P314" i="2"/>
  <c r="J314" i="2"/>
  <c r="BE314" i="2" s="1"/>
  <c r="BK311" i="2"/>
  <c r="BI311" i="2"/>
  <c r="BH311" i="2"/>
  <c r="BG311" i="2"/>
  <c r="BF311" i="2"/>
  <c r="T311" i="2"/>
  <c r="R311" i="2"/>
  <c r="P311" i="2"/>
  <c r="J311" i="2"/>
  <c r="BE311" i="2" s="1"/>
  <c r="BK308" i="2"/>
  <c r="BI308" i="2"/>
  <c r="BH308" i="2"/>
  <c r="BG308" i="2"/>
  <c r="BF308" i="2"/>
  <c r="T308" i="2"/>
  <c r="R308" i="2"/>
  <c r="P308" i="2"/>
  <c r="J308" i="2"/>
  <c r="BE308" i="2" s="1"/>
  <c r="BK299" i="2"/>
  <c r="BI299" i="2"/>
  <c r="BH299" i="2"/>
  <c r="BG299" i="2"/>
  <c r="BF299" i="2"/>
  <c r="T299" i="2"/>
  <c r="R299" i="2"/>
  <c r="P299" i="2"/>
  <c r="J299" i="2"/>
  <c r="BE299" i="2" s="1"/>
  <c r="BK296" i="2"/>
  <c r="BI296" i="2"/>
  <c r="BH296" i="2"/>
  <c r="BG296" i="2"/>
  <c r="BF296" i="2"/>
  <c r="T296" i="2"/>
  <c r="R296" i="2"/>
  <c r="P296" i="2"/>
  <c r="J296" i="2"/>
  <c r="BE296" i="2" s="1"/>
  <c r="BK289" i="2"/>
  <c r="BI289" i="2"/>
  <c r="BH289" i="2"/>
  <c r="BG289" i="2"/>
  <c r="BF289" i="2"/>
  <c r="T289" i="2"/>
  <c r="R289" i="2"/>
  <c r="P289" i="2"/>
  <c r="J289" i="2"/>
  <c r="BE289" i="2" s="1"/>
  <c r="BK287" i="2"/>
  <c r="BI287" i="2"/>
  <c r="BH287" i="2"/>
  <c r="BG287" i="2"/>
  <c r="BF287" i="2"/>
  <c r="T287" i="2"/>
  <c r="R287" i="2"/>
  <c r="P287" i="2"/>
  <c r="J287" i="2"/>
  <c r="BE287" i="2" s="1"/>
  <c r="BK279" i="2"/>
  <c r="BI279" i="2"/>
  <c r="BH279" i="2"/>
  <c r="BG279" i="2"/>
  <c r="BF279" i="2"/>
  <c r="T279" i="2"/>
  <c r="R279" i="2"/>
  <c r="P279" i="2"/>
  <c r="J279" i="2"/>
  <c r="BE279" i="2" s="1"/>
  <c r="BK276" i="2"/>
  <c r="BI276" i="2"/>
  <c r="BH276" i="2"/>
  <c r="BG276" i="2"/>
  <c r="BF276" i="2"/>
  <c r="T276" i="2"/>
  <c r="R276" i="2"/>
  <c r="P276" i="2"/>
  <c r="J276" i="2"/>
  <c r="BE276" i="2" s="1"/>
  <c r="BK267" i="2"/>
  <c r="BI267" i="2"/>
  <c r="BH267" i="2"/>
  <c r="BG267" i="2"/>
  <c r="BF267" i="2"/>
  <c r="T267" i="2"/>
  <c r="T266" i="2" s="1"/>
  <c r="R267" i="2"/>
  <c r="P267" i="2"/>
  <c r="P266" i="2" s="1"/>
  <c r="J267" i="2"/>
  <c r="BE267" i="2" s="1"/>
  <c r="BK266" i="2"/>
  <c r="R266" i="2"/>
  <c r="J266" i="2"/>
  <c r="BK263" i="2"/>
  <c r="BI263" i="2"/>
  <c r="BH263" i="2"/>
  <c r="BG263" i="2"/>
  <c r="BF263" i="2"/>
  <c r="T263" i="2"/>
  <c r="R263" i="2"/>
  <c r="P263" i="2"/>
  <c r="J263" i="2"/>
  <c r="BE263" i="2" s="1"/>
  <c r="BK259" i="2"/>
  <c r="BI259" i="2"/>
  <c r="BH259" i="2"/>
  <c r="BG259" i="2"/>
  <c r="BF259" i="2"/>
  <c r="T259" i="2"/>
  <c r="R259" i="2"/>
  <c r="P259" i="2"/>
  <c r="J259" i="2"/>
  <c r="BE259" i="2" s="1"/>
  <c r="BK256" i="2"/>
  <c r="BI256" i="2"/>
  <c r="BH256" i="2"/>
  <c r="BG256" i="2"/>
  <c r="BF256" i="2"/>
  <c r="T256" i="2"/>
  <c r="R256" i="2"/>
  <c r="P256" i="2"/>
  <c r="J256" i="2"/>
  <c r="BE256" i="2" s="1"/>
  <c r="BK252" i="2"/>
  <c r="BI252" i="2"/>
  <c r="BH252" i="2"/>
  <c r="BG252" i="2"/>
  <c r="BF252" i="2"/>
  <c r="T252" i="2"/>
  <c r="R252" i="2"/>
  <c r="P252" i="2"/>
  <c r="J252" i="2"/>
  <c r="BE252" i="2" s="1"/>
  <c r="BK248" i="2"/>
  <c r="BI248" i="2"/>
  <c r="BH248" i="2"/>
  <c r="BG248" i="2"/>
  <c r="BF248" i="2"/>
  <c r="T248" i="2"/>
  <c r="R248" i="2"/>
  <c r="P248" i="2"/>
  <c r="J248" i="2"/>
  <c r="BE248" i="2" s="1"/>
  <c r="BK245" i="2"/>
  <c r="BI245" i="2"/>
  <c r="BH245" i="2"/>
  <c r="BG245" i="2"/>
  <c r="BF245" i="2"/>
  <c r="T245" i="2"/>
  <c r="R245" i="2"/>
  <c r="P245" i="2"/>
  <c r="J245" i="2"/>
  <c r="BE245" i="2" s="1"/>
  <c r="BK242" i="2"/>
  <c r="BI242" i="2"/>
  <c r="BH242" i="2"/>
  <c r="BG242" i="2"/>
  <c r="BF242" i="2"/>
  <c r="T242" i="2"/>
  <c r="R242" i="2"/>
  <c r="P242" i="2"/>
  <c r="J242" i="2"/>
  <c r="BE242" i="2" s="1"/>
  <c r="BK239" i="2"/>
  <c r="BI239" i="2"/>
  <c r="BH239" i="2"/>
  <c r="BG239" i="2"/>
  <c r="BF239" i="2"/>
  <c r="T239" i="2"/>
  <c r="R239" i="2"/>
  <c r="P239" i="2"/>
  <c r="J239" i="2"/>
  <c r="BE239" i="2" s="1"/>
  <c r="BK232" i="2"/>
  <c r="BI232" i="2"/>
  <c r="BH232" i="2"/>
  <c r="BG232" i="2"/>
  <c r="BF232" i="2"/>
  <c r="T232" i="2"/>
  <c r="R232" i="2"/>
  <c r="R231" i="2" s="1"/>
  <c r="P232" i="2"/>
  <c r="J232" i="2"/>
  <c r="BE232" i="2" s="1"/>
  <c r="BK231" i="2"/>
  <c r="T231" i="2"/>
  <c r="P231" i="2"/>
  <c r="J231" i="2"/>
  <c r="BK222" i="2"/>
  <c r="BI222" i="2"/>
  <c r="BH222" i="2"/>
  <c r="BG222" i="2"/>
  <c r="BF222" i="2"/>
  <c r="T222" i="2"/>
  <c r="T221" i="2" s="1"/>
  <c r="T84" i="2" s="1"/>
  <c r="T83" i="2" s="1"/>
  <c r="T82" i="2" s="1"/>
  <c r="R222" i="2"/>
  <c r="P222" i="2"/>
  <c r="P221" i="2" s="1"/>
  <c r="P84" i="2" s="1"/>
  <c r="P83" i="2" s="1"/>
  <c r="P82" i="2" s="1"/>
  <c r="AU52" i="1" s="1"/>
  <c r="AU51" i="1" s="1"/>
  <c r="J222" i="2"/>
  <c r="BE222" i="2" s="1"/>
  <c r="BK221" i="2"/>
  <c r="R221" i="2"/>
  <c r="J221" i="2"/>
  <c r="BK218" i="2"/>
  <c r="BI218" i="2"/>
  <c r="BH218" i="2"/>
  <c r="BG218" i="2"/>
  <c r="BF218" i="2"/>
  <c r="T218" i="2"/>
  <c r="R218" i="2"/>
  <c r="P218" i="2"/>
  <c r="J218" i="2"/>
  <c r="BE218" i="2" s="1"/>
  <c r="BK214" i="2"/>
  <c r="BI214" i="2"/>
  <c r="BH214" i="2"/>
  <c r="BG214" i="2"/>
  <c r="BF214" i="2"/>
  <c r="T214" i="2"/>
  <c r="R214" i="2"/>
  <c r="P214" i="2"/>
  <c r="J214" i="2"/>
  <c r="BE214" i="2" s="1"/>
  <c r="BK205" i="2"/>
  <c r="BI205" i="2"/>
  <c r="BH205" i="2"/>
  <c r="BG205" i="2"/>
  <c r="BF205" i="2"/>
  <c r="T205" i="2"/>
  <c r="R205" i="2"/>
  <c r="P205" i="2"/>
  <c r="J205" i="2"/>
  <c r="BE205" i="2" s="1"/>
  <c r="BK202" i="2"/>
  <c r="BI202" i="2"/>
  <c r="BH202" i="2"/>
  <c r="BG202" i="2"/>
  <c r="BF202" i="2"/>
  <c r="T202" i="2"/>
  <c r="R202" i="2"/>
  <c r="P202" i="2"/>
  <c r="J202" i="2"/>
  <c r="BE202" i="2" s="1"/>
  <c r="BK199" i="2"/>
  <c r="BI199" i="2"/>
  <c r="BH199" i="2"/>
  <c r="BG199" i="2"/>
  <c r="BF199" i="2"/>
  <c r="T199" i="2"/>
  <c r="R199" i="2"/>
  <c r="P199" i="2"/>
  <c r="J199" i="2"/>
  <c r="BE199" i="2" s="1"/>
  <c r="BK196" i="2"/>
  <c r="BI196" i="2"/>
  <c r="BH196" i="2"/>
  <c r="BG196" i="2"/>
  <c r="BF196" i="2"/>
  <c r="T196" i="2"/>
  <c r="R196" i="2"/>
  <c r="P196" i="2"/>
  <c r="J196" i="2"/>
  <c r="BE196" i="2" s="1"/>
  <c r="BK183" i="2"/>
  <c r="BI183" i="2"/>
  <c r="BH183" i="2"/>
  <c r="BG183" i="2"/>
  <c r="BF183" i="2"/>
  <c r="T183" i="2"/>
  <c r="R183" i="2"/>
  <c r="P183" i="2"/>
  <c r="J183" i="2"/>
  <c r="BE183" i="2" s="1"/>
  <c r="BK180" i="2"/>
  <c r="BI180" i="2"/>
  <c r="BH180" i="2"/>
  <c r="BG180" i="2"/>
  <c r="BF180" i="2"/>
  <c r="T180" i="2"/>
  <c r="R180" i="2"/>
  <c r="P180" i="2"/>
  <c r="J180" i="2"/>
  <c r="BE180" i="2" s="1"/>
  <c r="BK173" i="2"/>
  <c r="BI173" i="2"/>
  <c r="BH173" i="2"/>
  <c r="BG173" i="2"/>
  <c r="BF173" i="2"/>
  <c r="T173" i="2"/>
  <c r="R173" i="2"/>
  <c r="P173" i="2"/>
  <c r="J173" i="2"/>
  <c r="BE173" i="2" s="1"/>
  <c r="BK170" i="2"/>
  <c r="BI170" i="2"/>
  <c r="BH170" i="2"/>
  <c r="BG170" i="2"/>
  <c r="BF170" i="2"/>
  <c r="T170" i="2"/>
  <c r="R170" i="2"/>
  <c r="P170" i="2"/>
  <c r="J170" i="2"/>
  <c r="BE170" i="2" s="1"/>
  <c r="BK167" i="2"/>
  <c r="BI167" i="2"/>
  <c r="BH167" i="2"/>
  <c r="BG167" i="2"/>
  <c r="BF167" i="2"/>
  <c r="T167" i="2"/>
  <c r="R167" i="2"/>
  <c r="P167" i="2"/>
  <c r="J167" i="2"/>
  <c r="BE167" i="2" s="1"/>
  <c r="BK160" i="2"/>
  <c r="BI160" i="2"/>
  <c r="BH160" i="2"/>
  <c r="BG160" i="2"/>
  <c r="BF160" i="2"/>
  <c r="T160" i="2"/>
  <c r="R160" i="2"/>
  <c r="P160" i="2"/>
  <c r="J160" i="2"/>
  <c r="BE160" i="2" s="1"/>
  <c r="BK157" i="2"/>
  <c r="BI157" i="2"/>
  <c r="BH157" i="2"/>
  <c r="BG157" i="2"/>
  <c r="BF157" i="2"/>
  <c r="T157" i="2"/>
  <c r="R157" i="2"/>
  <c r="P157" i="2"/>
  <c r="J157" i="2"/>
  <c r="BE157" i="2" s="1"/>
  <c r="BK140" i="2"/>
  <c r="BI140" i="2"/>
  <c r="BH140" i="2"/>
  <c r="BG140" i="2"/>
  <c r="BF140" i="2"/>
  <c r="T140" i="2"/>
  <c r="R140" i="2"/>
  <c r="P140" i="2"/>
  <c r="J140" i="2"/>
  <c r="BE140" i="2" s="1"/>
  <c r="BK137" i="2"/>
  <c r="BI137" i="2"/>
  <c r="BH137" i="2"/>
  <c r="BG137" i="2"/>
  <c r="BF137" i="2"/>
  <c r="T137" i="2"/>
  <c r="R137" i="2"/>
  <c r="P137" i="2"/>
  <c r="J137" i="2"/>
  <c r="BE137" i="2" s="1"/>
  <c r="BK134" i="2"/>
  <c r="BI134" i="2"/>
  <c r="BH134" i="2"/>
  <c r="BG134" i="2"/>
  <c r="BF134" i="2"/>
  <c r="T134" i="2"/>
  <c r="R134" i="2"/>
  <c r="P134" i="2"/>
  <c r="J134" i="2"/>
  <c r="BE134" i="2" s="1"/>
  <c r="BK131" i="2"/>
  <c r="BI131" i="2"/>
  <c r="BH131" i="2"/>
  <c r="BG131" i="2"/>
  <c r="BF131" i="2"/>
  <c r="T131" i="2"/>
  <c r="R131" i="2"/>
  <c r="P131" i="2"/>
  <c r="J131" i="2"/>
  <c r="BE131" i="2" s="1"/>
  <c r="BK114" i="2"/>
  <c r="BI114" i="2"/>
  <c r="BH114" i="2"/>
  <c r="BG114" i="2"/>
  <c r="BF114" i="2"/>
  <c r="T114" i="2"/>
  <c r="R114" i="2"/>
  <c r="P114" i="2"/>
  <c r="J114" i="2"/>
  <c r="BE114" i="2" s="1"/>
  <c r="BK111" i="2"/>
  <c r="BI111" i="2"/>
  <c r="BH111" i="2"/>
  <c r="BG111" i="2"/>
  <c r="BF111" i="2"/>
  <c r="T111" i="2"/>
  <c r="R111" i="2"/>
  <c r="P111" i="2"/>
  <c r="J111" i="2"/>
  <c r="BE111" i="2" s="1"/>
  <c r="BK108" i="2"/>
  <c r="BI108" i="2"/>
  <c r="BH108" i="2"/>
  <c r="BG108" i="2"/>
  <c r="BF108" i="2"/>
  <c r="T108" i="2"/>
  <c r="R108" i="2"/>
  <c r="P108" i="2"/>
  <c r="J108" i="2"/>
  <c r="BE108" i="2" s="1"/>
  <c r="BK105" i="2"/>
  <c r="BI105" i="2"/>
  <c r="BH105" i="2"/>
  <c r="BG105" i="2"/>
  <c r="BF105" i="2"/>
  <c r="T105" i="2"/>
  <c r="R105" i="2"/>
  <c r="P105" i="2"/>
  <c r="J105" i="2"/>
  <c r="BE105" i="2" s="1"/>
  <c r="BK89" i="2"/>
  <c r="BI89" i="2"/>
  <c r="BH89" i="2"/>
  <c r="BG89" i="2"/>
  <c r="BF89" i="2"/>
  <c r="T89" i="2"/>
  <c r="R89" i="2"/>
  <c r="P89" i="2"/>
  <c r="J89" i="2"/>
  <c r="BE89" i="2" s="1"/>
  <c r="BK85" i="2"/>
  <c r="BI85" i="2"/>
  <c r="BH85" i="2"/>
  <c r="BG85" i="2"/>
  <c r="BF85" i="2"/>
  <c r="T85" i="2"/>
  <c r="R85" i="2"/>
  <c r="R84" i="2" s="1"/>
  <c r="R83" i="2" s="1"/>
  <c r="R82" i="2" s="1"/>
  <c r="P85" i="2"/>
  <c r="J85" i="2"/>
  <c r="BE85" i="2" s="1"/>
  <c r="BK84" i="2"/>
  <c r="J84" i="2"/>
  <c r="BK83" i="2"/>
  <c r="BK82" i="2" s="1"/>
  <c r="J82" i="2" s="1"/>
  <c r="J83" i="2"/>
  <c r="J57" i="2" s="1"/>
  <c r="F76" i="2"/>
  <c r="E74" i="2"/>
  <c r="J62" i="2"/>
  <c r="J61" i="2"/>
  <c r="J60" i="2"/>
  <c r="J59" i="2"/>
  <c r="J58" i="2"/>
  <c r="F49" i="2"/>
  <c r="E47" i="2"/>
  <c r="F34" i="2"/>
  <c r="F33" i="2"/>
  <c r="F32" i="2"/>
  <c r="J31" i="2"/>
  <c r="F31" i="2"/>
  <c r="J21" i="2"/>
  <c r="E21" i="2"/>
  <c r="J51" i="2" s="1"/>
  <c r="J20" i="2"/>
  <c r="J18" i="2"/>
  <c r="E18" i="2"/>
  <c r="F52" i="2" s="1"/>
  <c r="J17" i="2"/>
  <c r="J15" i="2"/>
  <c r="E15" i="2"/>
  <c r="F78" i="2" s="1"/>
  <c r="J14" i="2"/>
  <c r="J12" i="2"/>
  <c r="J49" i="2" s="1"/>
  <c r="E7" i="2"/>
  <c r="E72" i="2" s="1"/>
  <c r="BD52" i="1"/>
  <c r="BD51" i="1" s="1"/>
  <c r="W30" i="1" s="1"/>
  <c r="BC52" i="1"/>
  <c r="BB52" i="1"/>
  <c r="BB51" i="1" s="1"/>
  <c r="BA52" i="1"/>
  <c r="AY52" i="1"/>
  <c r="AX52" i="1"/>
  <c r="AW52" i="1"/>
  <c r="BC51" i="1"/>
  <c r="BA51" i="1"/>
  <c r="AY51" i="1"/>
  <c r="AW51" i="1"/>
  <c r="AS51" i="1"/>
  <c r="L47" i="1"/>
  <c r="AM46" i="1"/>
  <c r="L46" i="1"/>
  <c r="AM44" i="1"/>
  <c r="L44" i="1"/>
  <c r="L42" i="1"/>
  <c r="L41" i="1"/>
  <c r="W29" i="1"/>
  <c r="AK27" i="1"/>
  <c r="W27" i="1"/>
  <c r="AX51" i="1" l="1"/>
  <c r="W28" i="1"/>
  <c r="J30" i="2"/>
  <c r="AV52" i="1" s="1"/>
  <c r="AT52" i="1" s="1"/>
  <c r="F30" i="2"/>
  <c r="AZ52" i="1" s="1"/>
  <c r="AZ51" i="1" s="1"/>
  <c r="J27" i="2"/>
  <c r="J56" i="2"/>
  <c r="E45" i="2"/>
  <c r="F51" i="2"/>
  <c r="J76" i="2"/>
  <c r="J78" i="2"/>
  <c r="F79" i="2"/>
  <c r="AV51" i="1" l="1"/>
  <c r="W26" i="1"/>
  <c r="J36" i="2"/>
  <c r="AG52" i="1"/>
  <c r="AG51" i="1" l="1"/>
  <c r="AN52" i="1"/>
  <c r="AK26" i="1"/>
  <c r="AT51" i="1"/>
  <c r="AK23" i="1" l="1"/>
  <c r="AK32" i="1" s="1"/>
  <c r="AN51" i="1"/>
</calcChain>
</file>

<file path=xl/sharedStrings.xml><?xml version="1.0" encoding="utf-8"?>
<sst xmlns="http://schemas.openxmlformats.org/spreadsheetml/2006/main" count="3726" uniqueCount="784">
  <si>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</si>
  <si>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</si>
  <si>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</si>
  <si>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</si>
  <si>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</si>
  <si>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</si>
  <si>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</si>
  <si>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{e440abc9-8b2b-4381-8a71-4cd1e4e39c1c}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</si>
  <si>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</si>
  <si>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</si>
  <si>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</si>
  <si>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</si>
  <si>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</si>
  <si>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</si>
  <si>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</si>
  <si>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</si>
  <si>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2017/12122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</si>
  <si>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</si>
  <si>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</si>
  <si>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Místní komunikace na parcelách  912, 884/3, 884/6 a 411, k.ú. Valšov</t>
  </si>
  <si>
    <t>KSO:</t>
  </si>
  <si>
    <t/>
  </si>
  <si>
    <t>CC-CZ:</t>
  </si>
  <si>
    <t>Místo:</t>
  </si>
  <si>
    <t xml:space="preserve"> </t>
  </si>
  <si>
    <t>Datum:</t>
  </si>
  <si>
    <t>30. 11. 2017</t>
  </si>
  <si>
    <t>Zadavatel:</t>
  </si>
  <si>
    <t>IČ:</t>
  </si>
  <si>
    <t>DIČ:</t>
  </si>
  <si>
    <t>Uchazeč: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</si>
  <si>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</si>
  <si>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</si>
  <si>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</si>
  <si>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</si>
  <si>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</si>
  <si>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</si>
  <si>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</si>
  <si>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</si>
  <si>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</si>
  <si>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</si>
  <si>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</si>
  <si>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</si>
  <si>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</si>
  <si>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</si>
  <si>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</si>
  <si>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</si>
  <si>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</si>
  <si>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</si>
  <si>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</si>
  <si>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</si>
  <si>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</si>
  <si>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</si>
  <si>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</si>
  <si>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</si>
  <si>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</si>
  <si>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</si>
  <si>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</si>
  <si>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</si>
  <si>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</si>
  <si>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</si>
  <si>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</si>
  <si>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</si>
  <si>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</si>
  <si>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</si>
  <si>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</si>
  <si>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</si>
  <si>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</si>
  <si>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</si>
  <si>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</si>
  <si>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</si>
  <si>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</si>
  <si>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</si>
  <si>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2017/12122_A</t>
  </si>
  <si>
    <t>ÚSEK  A - KM 0,0-0,196</t>
  </si>
  <si>
    <t>STA</t>
  </si>
  <si>
    <t>1</t>
  </si>
  <si>
    <t>{0344ff6f-ca44-4508-9dfb-608e2855929b}</t>
  </si>
  <si>
    <t>2</t>
  </si>
  <si>
    <t>1) Krycí list soupisu</t>
  </si>
  <si>
    <t>2) Rekapitulace</t>
  </si>
  <si>
    <t>3) Soupis prací</t>
  </si>
  <si>
    <t>Zpět na list:</t>
  </si>
  <si>
    <t>Rekapitulace stavby</t>
  </si>
  <si>
    <t>Bour_podkl30</t>
  </si>
  <si>
    <t>m2</t>
  </si>
  <si>
    <t>632</t>
  </si>
  <si>
    <t>Dlažba60</t>
  </si>
  <si>
    <t>23</t>
  </si>
  <si>
    <t>KRYCÍ LIST SOUPISU</t>
  </si>
  <si>
    <t>Dlažba80</t>
  </si>
  <si>
    <t>84,2</t>
  </si>
  <si>
    <t>Odkop3</t>
  </si>
  <si>
    <t>m3</t>
  </si>
  <si>
    <t>191,619</t>
  </si>
  <si>
    <t>Odkop4</t>
  </si>
  <si>
    <t>287,429</t>
  </si>
  <si>
    <t>Odkopávky</t>
  </si>
  <si>
    <t>479,048</t>
  </si>
  <si>
    <t>Objekt:</t>
  </si>
  <si>
    <t>Ohumusování</t>
  </si>
  <si>
    <t>392</t>
  </si>
  <si>
    <t>2017/12122_A - ÚSEK  A - KM 0,0-0,196</t>
  </si>
  <si>
    <t>Pažení</t>
  </si>
  <si>
    <t>414,886</t>
  </si>
  <si>
    <t>Rýhy</t>
  </si>
  <si>
    <t>209,574</t>
  </si>
  <si>
    <t>Rýhy3</t>
  </si>
  <si>
    <t>83,83</t>
  </si>
  <si>
    <t>Valšov</t>
  </si>
  <si>
    <t>Rýhy4</t>
  </si>
  <si>
    <t>125,744</t>
  </si>
  <si>
    <t>Přípojky150</t>
  </si>
  <si>
    <t>m</t>
  </si>
  <si>
    <t>5,96</t>
  </si>
  <si>
    <t>PVC250</t>
  </si>
  <si>
    <t>126,32</t>
  </si>
  <si>
    <t>Kolena150</t>
  </si>
  <si>
    <t>ks</t>
  </si>
  <si>
    <t>10</t>
  </si>
  <si>
    <t>Odbočky</t>
  </si>
  <si>
    <t>Ks</t>
  </si>
  <si>
    <t>5</t>
  </si>
  <si>
    <t>Šachty</t>
  </si>
  <si>
    <t>3</t>
  </si>
  <si>
    <t>Vpusti</t>
  </si>
  <si>
    <t>Lože</t>
  </si>
  <si>
    <t>23,692</t>
  </si>
  <si>
    <t>Obsyp</t>
  </si>
  <si>
    <t>46,526</t>
  </si>
  <si>
    <t>Zásyp</t>
  </si>
  <si>
    <t>139,356</t>
  </si>
  <si>
    <t>Komunikace_plocha</t>
  </si>
  <si>
    <t>798</t>
  </si>
  <si>
    <t>Obrub_záhon</t>
  </si>
  <si>
    <t>33</t>
  </si>
  <si>
    <t>Bour_šachta</t>
  </si>
  <si>
    <t>0,48</t>
  </si>
  <si>
    <t>Suť</t>
  </si>
  <si>
    <t>316,864</t>
  </si>
  <si>
    <t>Přídlažba</t>
  </si>
  <si>
    <t>427</t>
  </si>
  <si>
    <t>Pláň</t>
  </si>
  <si>
    <t>1118,7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</si>
  <si>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</si>
  <si>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</si>
  <si>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</si>
  <si>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</si>
  <si>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</si>
  <si>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</si>
  <si>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</si>
  <si>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</si>
  <si>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</si>
  <si>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</si>
  <si>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</si>
  <si>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</si>
  <si>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</si>
  <si>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</si>
  <si>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</si>
  <si>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</si>
  <si>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</si>
  <si>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</si>
  <si>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</si>
  <si>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</si>
  <si>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</si>
  <si>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</si>
  <si>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</si>
  <si>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</si>
  <si>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</si>
  <si>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</si>
  <si>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</si>
  <si>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</si>
  <si>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</si>
  <si>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</si>
  <si>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113107213</t>
  </si>
  <si>
    <t>Odstranění podkladu pl přes 200 m2 z kameniva těženého tl 300 mm</t>
  </si>
  <si>
    <t>CS ÚRS 2017 01</t>
  </si>
  <si>
    <t>4</t>
  </si>
  <si>
    <t>6</t>
  </si>
  <si>
    <t>PP</t>
  </si>
  <si>
    <t>Odstranění podkladů nebo krytů s přemístěním hmot na skládku na vzdálenost do 20 m nebo s naložením na dopravní prostředek v ploše jednotlivě přes 200 m2 z kameniva těženého, o tl. vrstvy přes 200 do 300 mm</t>
  </si>
  <si>
    <t>VV</t>
  </si>
  <si>
    <t xml:space="preserve"> "odstranění stáv. komunikací"</t>
  </si>
  <si>
    <t xml:space="preserve"> "úsek  A  km 0,0-0,196  - planimetrováno" 632</t>
  </si>
  <si>
    <t>122202202</t>
  </si>
  <si>
    <t>Odkopávky a prokopávky nezapažené pro silnice objemu do 1000 m3 v hornině tř. 3</t>
  </si>
  <si>
    <t>8</t>
  </si>
  <si>
    <t>Odkopávky a prokopávky nezapažené pro silnice s přemístěním výkopku v příčných profilech na vzdálenost do 15 m nebo s naložením na dopravní prostředek v hornině tř. 3 přes 100 do 1 000 m3</t>
  </si>
  <si>
    <t xml:space="preserve"> "viz. tab. Sestava kubatur zeminy - výkop"</t>
  </si>
  <si>
    <t xml:space="preserve"> "úsek A km 0,0-0,196"  498,95</t>
  </si>
  <si>
    <t xml:space="preserve"> "odkopávky pro vjezdy v prům. tl.30cm"</t>
  </si>
  <si>
    <t xml:space="preserve"> +Dlažba80*0,3</t>
  </si>
  <si>
    <t xml:space="preserve"> "odkopávky pro  přístup. chodníky v prům. tl. 20cm"</t>
  </si>
  <si>
    <t xml:space="preserve"> +Dlažba60*0,2</t>
  </si>
  <si>
    <t xml:space="preserve"> "odečet vybouraných stáv. komunikací-prům.tl. 30cm"</t>
  </si>
  <si>
    <t xml:space="preserve"> "úsek A" -Bour_podkl30*0,3</t>
  </si>
  <si>
    <t>"Odkopávka pro případnou sanaci pláně" Pláň*0,5*0,25</t>
  </si>
  <si>
    <t>Součet</t>
  </si>
  <si>
    <t>"Odkopávky hor. 3 40%"Odkopávky*0,4</t>
  </si>
  <si>
    <t>122202209</t>
  </si>
  <si>
    <t>Příplatek k odkopávkám a prokopávkám pro silnice v hornině tř. 3 za lepivost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</si>
  <si>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</si>
  <si>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 xml:space="preserve"> " Lepivost hor. 3  20%"  Odkop3*0,2</t>
  </si>
  <si>
    <t>122302202</t>
  </si>
  <si>
    <t>Odkopávky a prokopávky nezapažené pro silnice objemu do 1000 m3 v hornině tř. 4</t>
  </si>
  <si>
    <t>12</t>
  </si>
  <si>
    <t>Odkopávky a prokopávky nezapažené pro silnice s přemístěním výkopku v příčných profilech na vzdálenost do 15 m nebo s naložením na dopravní prostředek v hornině tř. 4 přes 100 do 1 000 m3</t>
  </si>
  <si>
    <t xml:space="preserve"> "hornina 4  60%"  Odkopávky*0,6</t>
  </si>
  <si>
    <t>122302209</t>
  </si>
  <si>
    <t>Příplatek k odkopávkám a prokopávkám pro silnice v hornině tř. 4 za lepivost</t>
  </si>
  <si>
    <t>14</t>
  </si>
  <si>
    <t>Odkopávky a prokopávky nezapažené pro silnice s přemístěním výkopku v příčných profilech na vzdálenost do 15 m nebo s naložením na dopravní prostředek v hornině tř. 4 Příplatek k cenám za lepivost horniny tř. 4</t>
  </si>
  <si>
    <t>"Lepivost 20%" Odkop4*0,2</t>
  </si>
  <si>
    <t>132201202</t>
  </si>
  <si>
    <t>Hloubení rýh š do 2000 mm v hornině tř. 3 objemu do 1000 m3</t>
  </si>
  <si>
    <t>16</t>
  </si>
  <si>
    <t>Hloubení zapažených i nezapažených rýh šířky přes 600 do 2 000 mm s urovnáním dna do předepsaného profilu a spádu v hornině tř. 3 přes 100 do 1 000 m3</t>
  </si>
  <si>
    <t xml:space="preserve"> "stoka"    </t>
  </si>
  <si>
    <t xml:space="preserve">                      "dl.*š.*prům.hl."</t>
  </si>
  <si>
    <t xml:space="preserve"> "Š3-Š4"   +26,32*0,9*(1,79+1,27)/2</t>
  </si>
  <si>
    <t xml:space="preserve"> "Š4-Š5"   +50*0,9*(1,27+1,80)/2</t>
  </si>
  <si>
    <t xml:space="preserve"> "Š5-Š6"   +50*0,9*(1,80+1,49)/2</t>
  </si>
  <si>
    <t xml:space="preserve"> "přípojky UV2-UV4"</t>
  </si>
  <si>
    <t xml:space="preserve">                          "dl.*š.*prům.hl"</t>
  </si>
  <si>
    <t xml:space="preserve"> "UV2"           +1,14*0,8*(1,0+1,27)/2</t>
  </si>
  <si>
    <t xml:space="preserve"> "UV3"           +1,32*0,8*(1,3+1,8)/2</t>
  </si>
  <si>
    <t xml:space="preserve"> "UV4"           +0,7*0,8*(1,2+1,49)/2</t>
  </si>
  <si>
    <t>"Výkop pro lože" Lože</t>
  </si>
  <si>
    <t xml:space="preserve"> "přípojka odvod. žlabu-úsek A"  +2,8*0,8*(1+1,78)/2 </t>
  </si>
  <si>
    <t>"Hloubení rýh hor. 3 40%" Rýhy*0,4</t>
  </si>
  <si>
    <t>7</t>
  </si>
  <si>
    <t>132201209</t>
  </si>
  <si>
    <t>Příplatek za lepivost k hloubení rýh š do 2000 mm v hornině tř. 3</t>
  </si>
  <si>
    <t>18</t>
  </si>
  <si>
    <t>Hloubení zapažených i nezapažených rýh šířky přes 600 do 2 000 mm s urovnáním dna do předepsaného profilu a spádu v hornině tř. 3 Příplatek k cenám za lepivost horniny tř. 3</t>
  </si>
  <si>
    <t>"Lepivost hor. 3 20 % " Rýhy3*0,2</t>
  </si>
  <si>
    <t>132301202</t>
  </si>
  <si>
    <t>Hloubení rýh š do 2000 mm v hornině tř. 4 objemu do 1000 m3</t>
  </si>
  <si>
    <t>20</t>
  </si>
  <si>
    <t>Hloubení zapažených i nezapažených rýh šířky přes 600 do 2 000 mm s urovnáním dna do předepsaného profilu a spádu v hornině tř. 4 přes 100 do 1 000 m3</t>
  </si>
  <si>
    <t>"Hloubení rýh hor. 4 60%" Rýhy*0,6</t>
  </si>
  <si>
    <t>9</t>
  </si>
  <si>
    <t>132301209</t>
  </si>
  <si>
    <t>Příplatek za lepivost k hloubení rýh š do 2000 mm v hornině tř. 4</t>
  </si>
  <si>
    <t>22</t>
  </si>
  <si>
    <t>Hloubení zapažených i nezapažených rýh šířky přes 600 do 2 000 mm s urovnáním dna do předepsaného profilu a spádu v hornině tř. 4 Příplatek k cenám za lepivost horniny tř. 4</t>
  </si>
  <si>
    <t xml:space="preserve">"Lepivost hor. 4  20%" Rýhy4*0,2 </t>
  </si>
  <si>
    <t>151101101</t>
  </si>
  <si>
    <t>Zřízení příložného pažení a rozepření stěn rýh hl do 2 m</t>
  </si>
  <si>
    <t>24</t>
  </si>
  <si>
    <t>Zřízení pažení a rozepření stěn rýh pro podzemní vedení pro všechny šířky rýhy příložné pro jakoukoliv mezerovitost, hloubky do 2 m</t>
  </si>
  <si>
    <t xml:space="preserve">                      "dl.*prům.hl.*2"</t>
  </si>
  <si>
    <t xml:space="preserve"> "Š3-Š4"   +26,32*(1,79+1,27)/2*2</t>
  </si>
  <si>
    <t xml:space="preserve"> "Š4-Š5"   +50*(1,27+1,80)/2*2</t>
  </si>
  <si>
    <t xml:space="preserve"> "Š5-Š6"   +50*(1,80+1,49)/2*2</t>
  </si>
  <si>
    <t xml:space="preserve">                          "dl.*prům.hl"</t>
  </si>
  <si>
    <t xml:space="preserve"> "UV2"           +1,14*(1,0+1,27)/2*2</t>
  </si>
  <si>
    <t xml:space="preserve"> "UV3"           +1,32*(1,3+1,8)/2*2</t>
  </si>
  <si>
    <t xml:space="preserve"> "UV4"           +0,7*(1,2+1,49)/2*2</t>
  </si>
  <si>
    <t xml:space="preserve"> "přípojka odvod. žlabu-úsek A"  +2,8*(1+1,78)/2*2 </t>
  </si>
  <si>
    <t>11</t>
  </si>
  <si>
    <t>151101111</t>
  </si>
  <si>
    <t>Odstranění příložného pažení a rozepření stěn rýh hl do 2 m</t>
  </si>
  <si>
    <t>26</t>
  </si>
  <si>
    <t>Odstranění pažení a rozepření stěn rýh pro podzemní vedení s uložením materiálu na vzdálenost do 3 m od kraje výkopu příložné, hloubky do 2 m</t>
  </si>
  <si>
    <t>162701105</t>
  </si>
  <si>
    <t>Vodorovné přemístění do 10000 m výkopku/sypaniny z horniny tř. 1 až 4</t>
  </si>
  <si>
    <t>28</t>
  </si>
  <si>
    <t>Vodorovné přemístění výkopku nebo sypaniny po suchu na obvyklém dopravním prostředku, bez naložení výkopku, avšak se složením bez rozhrnutí z horniny tř. 1 až 4 na vzdálenost přes 9 000 do 10 000 m</t>
  </si>
  <si>
    <t xml:space="preserve"> "odvoz zeminy"</t>
  </si>
  <si>
    <t xml:space="preserve"> Odkopávky+Rýhy</t>
  </si>
  <si>
    <t xml:space="preserve"> "dovoz ornice"</t>
  </si>
  <si>
    <t xml:space="preserve"> +Ohumusování*0,1</t>
  </si>
  <si>
    <t>13</t>
  </si>
  <si>
    <t>171201211</t>
  </si>
  <si>
    <t>Poplatek za uložení odpadu ze sypaniny na skládce (skládkovné)</t>
  </si>
  <si>
    <t>t</t>
  </si>
  <si>
    <t>-1702722286</t>
  </si>
  <si>
    <t>Uložení sypaniny poplatek za uložení sypaniny na skládce (skládkovné)</t>
  </si>
  <si>
    <t>Rýhy*2"t/m3"+Odkopávky*2"t/m3"</t>
  </si>
  <si>
    <t>167101101</t>
  </si>
  <si>
    <t>Nakládání výkopku z hornin tř. 1 až 4 do 100 m3</t>
  </si>
  <si>
    <t>34</t>
  </si>
  <si>
    <t>Nakládání, skládání a překládání neulehlého výkopku nebo sypaniny nakládání, množství do 100 m3, z hornin tř. 1 až 4</t>
  </si>
  <si>
    <t>"nakládání ornice" Ohumusování *0,1</t>
  </si>
  <si>
    <t>174101101</t>
  </si>
  <si>
    <t>Zásyp jam, šachet rýh nebo kolem objektů sypaninou se zhutněním</t>
  </si>
  <si>
    <t>36</t>
  </si>
  <si>
    <t>Zásyp sypaninou z jakékoliv horniny s uložením výkopku ve vrstvách se zhutněním jam, šachet, rýh nebo kolem objektů v těchto vykopávkách</t>
  </si>
  <si>
    <t xml:space="preserve"> Rýhy</t>
  </si>
  <si>
    <t xml:space="preserve"> -Obsyp-Lože</t>
  </si>
  <si>
    <t>M</t>
  </si>
  <si>
    <t>583442000</t>
  </si>
  <si>
    <t>štěrkodrť frakce 0-63 třída C</t>
  </si>
  <si>
    <t>-1555548695</t>
  </si>
  <si>
    <t>Zásyp*2"t/m3"</t>
  </si>
  <si>
    <t>17</t>
  </si>
  <si>
    <t>175151101</t>
  </si>
  <si>
    <t>Obsypání potrubí strojně sypaninou bez prohození, uloženou do 3 m</t>
  </si>
  <si>
    <t>40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</si>
  <si>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</si>
  <si>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 xml:space="preserve"> "obsyp 0,2m nad vrchem potrubí"</t>
  </si>
  <si>
    <t xml:space="preserve"> "délka*šířka*hloubka - potrubí"</t>
  </si>
  <si>
    <t xml:space="preserve"> "stoka"     </t>
  </si>
  <si>
    <t xml:space="preserve"> PVC250*0,9*0,45</t>
  </si>
  <si>
    <t xml:space="preserve"> "odečet potrubí"   -PVC250*0,125*0,125*3,14</t>
  </si>
  <si>
    <t xml:space="preserve"> "celk. dl.*š.tl."</t>
  </si>
  <si>
    <t xml:space="preserve"> +Přípojky150*0,8*0,35</t>
  </si>
  <si>
    <t xml:space="preserve"> "odečet potrubí"  -Přípojky150*0,075*0,075*3,14</t>
  </si>
  <si>
    <t>583373020</t>
  </si>
  <si>
    <t>štěrkopísek  frakce 0-16</t>
  </si>
  <si>
    <t>819511433</t>
  </si>
  <si>
    <t>štěrkopísek frakce 0-16</t>
  </si>
  <si>
    <t>Obsyp*2"t/m3"</t>
  </si>
  <si>
    <t>19</t>
  </si>
  <si>
    <t>180404111</t>
  </si>
  <si>
    <t>Založení  trávníku výsevem na vrstvě ornice</t>
  </si>
  <si>
    <t>44</t>
  </si>
  <si>
    <t>005724720</t>
  </si>
  <si>
    <t>osivo směs travní krajinná - rovinná</t>
  </si>
  <si>
    <t>kg</t>
  </si>
  <si>
    <t>1061857469</t>
  </si>
  <si>
    <t xml:space="preserve">Ohumusování*0,03 </t>
  </si>
  <si>
    <t>181951102</t>
  </si>
  <si>
    <t>Úprava pláně v hornině tř. 1 až 4 se zhutněním</t>
  </si>
  <si>
    <t>-1581312848</t>
  </si>
  <si>
    <t>Úprava pláně vyrovnáním výškových rozdílů v hornině tř. 1 až 4 se zhutněním</t>
  </si>
  <si>
    <t xml:space="preserve"> "výměra-viz. podkladní vrstva komunikace"</t>
  </si>
  <si>
    <t>"Polocha ŠP" 1011,5</t>
  </si>
  <si>
    <t xml:space="preserve"> "pod vjezdy"</t>
  </si>
  <si>
    <t xml:space="preserve"> +Dlažba80</t>
  </si>
  <si>
    <t xml:space="preserve"> "pod přístup. chodníky"</t>
  </si>
  <si>
    <t xml:space="preserve"> +Dlažba60</t>
  </si>
  <si>
    <t>182301121</t>
  </si>
  <si>
    <t>Rozprostření ornice pl do 500 m2 ve svahu přes 1:5 tl vrstvy do 100 mm</t>
  </si>
  <si>
    <t>50</t>
  </si>
  <si>
    <t>Rozprostření a urovnání ornice ve svahu sklonu přes 1:5 při souvislé ploše do 500 m2, tl. vrstvy do 100 mm</t>
  </si>
  <si>
    <t xml:space="preserve"> "úprava poškozených travnatých ploch v š.1m"</t>
  </si>
  <si>
    <t xml:space="preserve"> "úsek A"196*2*1</t>
  </si>
  <si>
    <t>103641010</t>
  </si>
  <si>
    <t>zemina pro terénní úpravy -  ornice</t>
  </si>
  <si>
    <t>-1225973815</t>
  </si>
  <si>
    <t>Ohumusování*0,1</t>
  </si>
  <si>
    <t>Vodorovné konstrukce</t>
  </si>
  <si>
    <t>451573111</t>
  </si>
  <si>
    <t>Lože pod potrubí otevřený výkop ze štěrkopísku</t>
  </si>
  <si>
    <t>54</t>
  </si>
  <si>
    <t>Lože pod potrubí, stoky a drobné objekty v otevřeném výkopu z písku a štěrkopísku do 63 mm</t>
  </si>
  <si>
    <t xml:space="preserve"> "stoka"     "dl.*š.*tl.10"</t>
  </si>
  <si>
    <t xml:space="preserve">          PVC250*0,9*0,2</t>
  </si>
  <si>
    <t xml:space="preserve"> +Přípojky150*0,8*0,2</t>
  </si>
  <si>
    <t>Komunikace pozemní</t>
  </si>
  <si>
    <t>25</t>
  </si>
  <si>
    <t>564261111</t>
  </si>
  <si>
    <t>Podklad nebo podsyp ze štěrkopísku ŠP tl 200 mm</t>
  </si>
  <si>
    <t>58</t>
  </si>
  <si>
    <t>Podklad nebo podsyp ze štěrkopísku ŠP s rozprostřením, vlhčením a zhutněním, po zhutnění tl. 200 mm</t>
  </si>
  <si>
    <t xml:space="preserve"> "Podklad ze ŠP"Komunikace_plocha</t>
  </si>
  <si>
    <t xml:space="preserve"> "rozšíření pod obrubníky v š. 0.5m"Obrub_sil*0,5</t>
  </si>
  <si>
    <t>Mezisoučet</t>
  </si>
  <si>
    <t>"případná sanace pláně - 50% výměry pláně" Pláň*0,5</t>
  </si>
  <si>
    <t>564851111</t>
  </si>
  <si>
    <t>Podklad ze štěrkodrtě ŠD tl 150 mm</t>
  </si>
  <si>
    <t>60</t>
  </si>
  <si>
    <t>Podklad ze štěrkodrti ŠD s rozprostřením a zhutněním, po zhutnění tl. 150 mm</t>
  </si>
  <si>
    <t>27</t>
  </si>
  <si>
    <t>573211111</t>
  </si>
  <si>
    <t>Postřik živičný spojovací z asfaltu v množství 0,60 kg/m2</t>
  </si>
  <si>
    <t>66</t>
  </si>
  <si>
    <t>Postřik spojovací PS bez posypu kamenivem z asfaltu silničního, v množství 0,60 kg/m2</t>
  </si>
  <si>
    <t>577134121</t>
  </si>
  <si>
    <t>Asfaltový beton vrstva obrusná ACO 11+ (ABS) tř. I tl 40 mm š přes 3 m z nemodifikovaného asfaltu</t>
  </si>
  <si>
    <t>-107144867</t>
  </si>
  <si>
    <t>Asfaltový beton vrstva obrusná ACO 11 (ABS) s rozprostřením a se zhutněním z nemodifikovaného asfaltu v pruhu šířky přes 3 m tř. I, po zhutnění tl. 40 mm</t>
  </si>
  <si>
    <t>29</t>
  </si>
  <si>
    <t>577165122</t>
  </si>
  <si>
    <t>Asfaltový beton vrstva ložní ACL 16 (ABH) tl 70 mm š přes 3 m z nemodifikovaného asfaltu</t>
  </si>
  <si>
    <t>1545754904</t>
  </si>
  <si>
    <t>Asfaltový beton vrstva ložní ACL 16 (ABH) s rozprostřením a zhutněním z nemodifikovaného asfaltu v pruhu šířky přes 3 m, po zhutnění tl. 70 mm</t>
  </si>
  <si>
    <t>"Plocha komunikace mezi přídlažbou - planimetrováno"</t>
  </si>
  <si>
    <t>30</t>
  </si>
  <si>
    <t>596211111</t>
  </si>
  <si>
    <t>Kladení zámkové dlažby komunikací pro pěší tl 60 mm skupiny A pl do 100 m2</t>
  </si>
  <si>
    <t>70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</si>
  <si>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</si>
  <si>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 xml:space="preserve"> "Plocha nových přístupových chodníků"</t>
  </si>
  <si>
    <t xml:space="preserve"> "úsek A-km 0,00-0,196"23</t>
  </si>
  <si>
    <t>31</t>
  </si>
  <si>
    <t>592451100</t>
  </si>
  <si>
    <t>dlažba skladebná HOLLAND HBB 20x10x6 cm přírodní</t>
  </si>
  <si>
    <t>1754147191</t>
  </si>
  <si>
    <t>dlažba skladebná betonová základní 20x10x6 cm přírodní</t>
  </si>
  <si>
    <t>Dlažba60*1,01</t>
  </si>
  <si>
    <t>32</t>
  </si>
  <si>
    <t>596211212</t>
  </si>
  <si>
    <t>Kladení zámkové dlažby komunikací pro pěší tl 80 mm skupiny A pl do 300 m2</t>
  </si>
  <si>
    <t>74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</si>
  <si>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100 do 300 m2</t>
  </si>
  <si>
    <t xml:space="preserve"> "dlažba vjezdů"</t>
  </si>
  <si>
    <t xml:space="preserve"> "úsek A 0,0 -0,196" 12 +14,5+ 3,7+ 19+ 14+ 7+ 6+ 8</t>
  </si>
  <si>
    <t>592451080</t>
  </si>
  <si>
    <t>dlažba  skladebná HOLLAND HBB 20x10x8 cm červená</t>
  </si>
  <si>
    <t>-1834180931</t>
  </si>
  <si>
    <t>dlažba  skladebná betonová pro komunikace 20x10x8 cm červená</t>
  </si>
  <si>
    <t>Dlažba80*1,01</t>
  </si>
  <si>
    <t>Trubní vedení</t>
  </si>
  <si>
    <t>871313121</t>
  </si>
  <si>
    <t>Montáž kanalizačního potrubí z PVC těsněné gumovým kroužkem otevřený výkop sklon do 20 % DN 160</t>
  </si>
  <si>
    <t>-776229003</t>
  </si>
  <si>
    <t>Montáž kanalizačního potrubí z plastů z tvrdého PVC těsněných gumovým kroužkem v otevřeném výkopu ve sklonu do 20 % DN 160</t>
  </si>
  <si>
    <t xml:space="preserve"> "potrubí přípojek"</t>
  </si>
  <si>
    <t xml:space="preserve"> "úsek A </t>
  </si>
  <si>
    <t xml:space="preserve"> "UV 2"  +1,14      </t>
  </si>
  <si>
    <t xml:space="preserve"> "UV 3"  +1,32      </t>
  </si>
  <si>
    <t xml:space="preserve"> "UV 4"  +0,7 </t>
  </si>
  <si>
    <t xml:space="preserve"> "odvod. žlab úsek A" +2,8</t>
  </si>
  <si>
    <t>35</t>
  </si>
  <si>
    <t>286112400</t>
  </si>
  <si>
    <t>trubka KGEM s hrdlem 150X4,0X2M SN8KOEX,PVC</t>
  </si>
  <si>
    <t>kus</t>
  </si>
  <si>
    <t>-1275297193</t>
  </si>
  <si>
    <t>trubka kanalizační plastová s hrdlem KG KOEX 150X4,0X2M SN8</t>
  </si>
  <si>
    <t>"vpusti UV2-4" 3</t>
  </si>
  <si>
    <t>871363121</t>
  </si>
  <si>
    <t>Montáž kanalizačního potrubí z PVC těsněné gumovým kroužkem otevřený výkop sklon do 20 % DN 250</t>
  </si>
  <si>
    <t>82</t>
  </si>
  <si>
    <t>Montáž kanalizačního potrubí z plastů z tvrdého PVC těsněných gumovým kroužkem v otevřeném výkopu ve sklonu do 20 % DN 250</t>
  </si>
  <si>
    <t>"Stoka"</t>
  </si>
  <si>
    <t xml:space="preserve"> "Š3-Š4"   +26,32</t>
  </si>
  <si>
    <t xml:space="preserve"> "Š4-Š5"   +50</t>
  </si>
  <si>
    <t xml:space="preserve"> "Š5-Š6"   +50</t>
  </si>
  <si>
    <t>37</t>
  </si>
  <si>
    <t>286112500</t>
  </si>
  <si>
    <t>trubka KGEM s hrdlem 250X6,2X5M SN8KOEX,PVC</t>
  </si>
  <si>
    <t>-324716156</t>
  </si>
  <si>
    <t>trubka kanalizační plastová s hrdlem KG KOEX 250X6,2X5M SN8</t>
  </si>
  <si>
    <t>38</t>
  </si>
  <si>
    <t>877315211</t>
  </si>
  <si>
    <t>Montáž tvarovek z tvrdého PVC-systém KG nebo z polypropylenu-systém KG 2000 jednoosé DN 150</t>
  </si>
  <si>
    <t>86</t>
  </si>
  <si>
    <t>Montáž tvarovek na kanalizačním potrubí z trub z plastu z tvrdého PVC [systém KG] nebo z polypropylenu [systém KG 2000] v otevřeném výkopu jednoosých DN 150</t>
  </si>
  <si>
    <t xml:space="preserve"> "pro přípojky UV2 - UV4"</t>
  </si>
  <si>
    <t xml:space="preserve"> 3*2</t>
  </si>
  <si>
    <t xml:space="preserve"> "odvod. žlab úsek A" +2</t>
  </si>
  <si>
    <t xml:space="preserve"> "kolena pro napojení stáv. kanalizace v místě vybourané atyp. šachty-úsek A cca km 0.150" +2</t>
  </si>
  <si>
    <t>39</t>
  </si>
  <si>
    <t>286113630</t>
  </si>
  <si>
    <t>koleno kanalizace plastové KGB 150x87°</t>
  </si>
  <si>
    <t>1534442162</t>
  </si>
  <si>
    <t>koleno kanalizace plastové KG 150x87°</t>
  </si>
  <si>
    <t>877375121</t>
  </si>
  <si>
    <t>Výřez a montáž tvarovek odbočných na potrubí z kanalizačních trub z PVC DN 300</t>
  </si>
  <si>
    <t>90</t>
  </si>
  <si>
    <t>Výřez a montáž odbočné tvarovky na potrubí z trub z tvrdého PVC DN 300</t>
  </si>
  <si>
    <t xml:space="preserve"> "pro přípojky UV2-UV4"</t>
  </si>
  <si>
    <t xml:space="preserve"> 3</t>
  </si>
  <si>
    <t xml:space="preserve"> "odvod. žlab úsek A" +1</t>
  </si>
  <si>
    <t xml:space="preserve"> "odbočka pro napojení stáv. kanalizace v místě vybourané atyp. šachty-úsek A cca km 0.150" +1</t>
  </si>
  <si>
    <t>41</t>
  </si>
  <si>
    <t>286113990</t>
  </si>
  <si>
    <t>odbočka kanalizační plastová s hrdlem KGEA-250/150/45°</t>
  </si>
  <si>
    <t>1342161779</t>
  </si>
  <si>
    <t>odbočka kanalizační plastová s hrdlem KG 250/150/45°</t>
  </si>
  <si>
    <t>42</t>
  </si>
  <si>
    <t>894812033</t>
  </si>
  <si>
    <t>Revizní a čistící šachta , ul.vpust  světlé hloubky 2000 mm - montáž</t>
  </si>
  <si>
    <t>-889978619</t>
  </si>
  <si>
    <t>Revizní a čistící šachta  DN425 - montáž</t>
  </si>
  <si>
    <t xml:space="preserve"> "úsek A 0,0-0,196 -  Š4-Š6"   3</t>
  </si>
  <si>
    <t>43</t>
  </si>
  <si>
    <t>895941111</t>
  </si>
  <si>
    <t>Zřízení vpusti kanalizační uliční z betonových dílců typ UV-50 normální</t>
  </si>
  <si>
    <t>98</t>
  </si>
  <si>
    <t xml:space="preserve">Zřízení vpusti kanalizační uliční </t>
  </si>
  <si>
    <t xml:space="preserve"> "úsek A -   UV2-UV4"</t>
  </si>
  <si>
    <t>286616740</t>
  </si>
  <si>
    <t xml:space="preserve"> roura teleskopická plastová (vč.těsnění) 425/375 mm</t>
  </si>
  <si>
    <t>-2139154039</t>
  </si>
  <si>
    <t>roura teleskopická plastová (vč.těsnění) 425/375 mm</t>
  </si>
  <si>
    <t>vpusti+šachty</t>
  </si>
  <si>
    <t>46</t>
  </si>
  <si>
    <t>286616580</t>
  </si>
  <si>
    <t xml:space="preserve"> roura šachtová bez hrdla plastová 425/2000 mm</t>
  </si>
  <si>
    <t>1485045961</t>
  </si>
  <si>
    <t>roura šachtová korugovaná bez hrdla plastová 425/2000 mm</t>
  </si>
  <si>
    <t>47</t>
  </si>
  <si>
    <t>286617660</t>
  </si>
  <si>
    <t xml:space="preserve"> poklop litinový plný 425/40t do teleskopu</t>
  </si>
  <si>
    <t>-1293623568</t>
  </si>
  <si>
    <t>poklop šachtový litinový plný 425/40t do teleskopu</t>
  </si>
  <si>
    <t>šachty</t>
  </si>
  <si>
    <t>48</t>
  </si>
  <si>
    <t>286617870</t>
  </si>
  <si>
    <t xml:space="preserve"> litinová dešťová mříž 425/40T čtverec</t>
  </si>
  <si>
    <t>762131733</t>
  </si>
  <si>
    <t>mříž litinová dešťová  425/40T čtverec</t>
  </si>
  <si>
    <t>vpusti</t>
  </si>
  <si>
    <t>49</t>
  </si>
  <si>
    <t>286614400</t>
  </si>
  <si>
    <t xml:space="preserve">dno silniční  vpustě </t>
  </si>
  <si>
    <t>-297584730</t>
  </si>
  <si>
    <t>dno silniční vpustě plastové 425 (vč.těsnění)</t>
  </si>
  <si>
    <t>286614360</t>
  </si>
  <si>
    <t>dno šachtové  250 přímé</t>
  </si>
  <si>
    <t>-1918217480</t>
  </si>
  <si>
    <t>dno šachtové plastové 425 KG 250 přímé</t>
  </si>
  <si>
    <t>51</t>
  </si>
  <si>
    <t>286618420</t>
  </si>
  <si>
    <t>spojka  "in situ" 150 mm</t>
  </si>
  <si>
    <t>735006159</t>
  </si>
  <si>
    <t>spojka navrtávané kanalizace DN 150 mm do korugovaného potrubí</t>
  </si>
  <si>
    <t>52</t>
  </si>
  <si>
    <t>286617890</t>
  </si>
  <si>
    <t xml:space="preserve"> kalový koš ocel pro silniční vpusť 425 vč. madla</t>
  </si>
  <si>
    <t>2017837119</t>
  </si>
  <si>
    <t>koš kalový ocelový pro silniční vpusť 425 vč. madla</t>
  </si>
  <si>
    <t>Ostatní konstrukce a práce, bourání</t>
  </si>
  <si>
    <t>53</t>
  </si>
  <si>
    <t>915495112</t>
  </si>
  <si>
    <t>Osazení desek z betonu š. 250 mm do lože z betonu</t>
  </si>
  <si>
    <t>116</t>
  </si>
  <si>
    <t>Osazení desek z betonu pro vodorovné značení do lože z betonu</t>
  </si>
  <si>
    <t xml:space="preserve"> "přídlažba z bet. krajníků 500/100/250"  </t>
  </si>
  <si>
    <t xml:space="preserve"> "úsek A- km 0,0 0,196  délka sil. obrub. "Obrub_sil</t>
  </si>
  <si>
    <t>592185630</t>
  </si>
  <si>
    <t>krajník silniční betonový ABK 50/25/10 50x25x10 cm</t>
  </si>
  <si>
    <t>-1836395987</t>
  </si>
  <si>
    <t>krajník silniční betonový 50x25x10 cm</t>
  </si>
  <si>
    <t>Přídlažba*2</t>
  </si>
  <si>
    <t>55</t>
  </si>
  <si>
    <t>916131213</t>
  </si>
  <si>
    <t>Osazení silničního obrubníku betonového stojatého s boční opěrou do lože z betonu prostého</t>
  </si>
  <si>
    <t>1574664127</t>
  </si>
  <si>
    <t>Osazení silničního obrubníku betonového se zřízením lože, s vyplněním a zatřením spár cementovou maltou stojatého s boční opěrou z betonu prostého tř. C 12/15, do lože z betonu prostého téže značky</t>
  </si>
  <si>
    <t xml:space="preserve"> "úsek A km 0,0-0,196" </t>
  </si>
  <si>
    <t>"vlevo" 201</t>
  </si>
  <si>
    <t>"vpravo" 196</t>
  </si>
  <si>
    <t xml:space="preserve"> "obrubníky pro vjezdy"</t>
  </si>
  <si>
    <t xml:space="preserve"> "úsek A km  0,0 -0,196"40</t>
  </si>
  <si>
    <t>56</t>
  </si>
  <si>
    <t>592174650</t>
  </si>
  <si>
    <t>obrubník betonový silniční  100x15x25 cm</t>
  </si>
  <si>
    <t>1085253206</t>
  </si>
  <si>
    <t>obrubník betonový silniční vibrolisovaný 100x15x25 cm</t>
  </si>
  <si>
    <t>437*1,01</t>
  </si>
  <si>
    <t>57</t>
  </si>
  <si>
    <t>916231213</t>
  </si>
  <si>
    <t>Osazení chodníkového obrubníku betonového stojatého s boční opěrou do lože z betonu prostého</t>
  </si>
  <si>
    <t>120</t>
  </si>
  <si>
    <t>Osazení chodníkového obrubníku betonového se zřízením lože, s vyplněním a zatřením spár cementovou maltou stojatého s boční opěrou z betonu prostého tř. C 12/15, do lože z betonu prostého téže značky</t>
  </si>
  <si>
    <t xml:space="preserve"> "Obrubník záhonový 1000x250x100 - pro přístupové chodníky" </t>
  </si>
  <si>
    <t xml:space="preserve"> "úsek A km0,0-0,196" 33</t>
  </si>
  <si>
    <t>592174100</t>
  </si>
  <si>
    <t>obrubník betonový chodníkový ABO 100/10/25 II nat 100x10x25 cm</t>
  </si>
  <si>
    <t>-757651428</t>
  </si>
  <si>
    <t>obrubník betonový chodníkový 100x10x25 cm</t>
  </si>
  <si>
    <t>Obrub_záhon*1,01</t>
  </si>
  <si>
    <t>59</t>
  </si>
  <si>
    <t>919731122</t>
  </si>
  <si>
    <t>Zarovnání styčné plochy podkladu nebo krytu živičného tl do 100 mm</t>
  </si>
  <si>
    <t>128</t>
  </si>
  <si>
    <t>Zarovnání styčné plochy podkladu nebo krytu podél vybourané části komunikace nebo zpevněné plochy živičné tl. přes 50 do 100 mm</t>
  </si>
  <si>
    <t>"konec úseku A"  12</t>
  </si>
  <si>
    <t>935932334</t>
  </si>
  <si>
    <t>Odvodňovací  žlab pro zatížení C250 vnitřní š 300 mm s roštem můstkovým z litiny</t>
  </si>
  <si>
    <t>1172488148</t>
  </si>
  <si>
    <t>Odvodňovací pro třídu zatížení C 250 vnitřní šířky 300 mm s krycím roštem můstkovým z litiny</t>
  </si>
  <si>
    <t>"odvodňovací žlab v úseku A km 0.194, délky 5m"</t>
  </si>
  <si>
    <t>61</t>
  </si>
  <si>
    <t>961031411</t>
  </si>
  <si>
    <t>Bourání základů cihelných na MC</t>
  </si>
  <si>
    <t>136</t>
  </si>
  <si>
    <t>Bourání základů ze zdiva cihelného na maltu cementovou</t>
  </si>
  <si>
    <t xml:space="preserve"> "vybourání atyp. šachty-úsek A cca km 0.150"</t>
  </si>
  <si>
    <t xml:space="preserve"> 2,4*0,2*1</t>
  </si>
  <si>
    <t>62</t>
  </si>
  <si>
    <t>997211511</t>
  </si>
  <si>
    <t>Vodorovná doprava suti po suchu na vzdálenost do 1 km</t>
  </si>
  <si>
    <t>138</t>
  </si>
  <si>
    <t>Vodorovná doprava suti nebo vybouraných hmot suti se složením a hrubým urovnáním, na vzdálenost do 1 km</t>
  </si>
  <si>
    <t xml:space="preserve"> +Bour_podkl30*0,500</t>
  </si>
  <si>
    <t>Bour_šachta*1,8</t>
  </si>
  <si>
    <t>63</t>
  </si>
  <si>
    <t>997221855</t>
  </si>
  <si>
    <t>Poplatek za uložení odpadu z kameniva na skládce (skládkovné)</t>
  </si>
  <si>
    <t>-1860477833</t>
  </si>
  <si>
    <t>Poplatek za uložení stavebního odpadu na skládce (skládkovné) z kameniva</t>
  </si>
  <si>
    <t>64</t>
  </si>
  <si>
    <t>997211519</t>
  </si>
  <si>
    <t>Příplatek ZKD 1 km u vodorovné dopravy suti</t>
  </si>
  <si>
    <t>142</t>
  </si>
  <si>
    <t>Vodorovná doprava suti nebo vybouraných hmot suti se složením a hrubým urovnáním, na vzdálenost Příplatek k ceně za každý další i započatý 1 km přes 1 km</t>
  </si>
  <si>
    <t xml:space="preserve"> "příplatek za dalších 9km"</t>
  </si>
  <si>
    <t xml:space="preserve"> Suť*9</t>
  </si>
  <si>
    <t>65</t>
  </si>
  <si>
    <t>998225111</t>
  </si>
  <si>
    <t>Přesun hmot pro pozemní komunikace s krytem z kamene, monolitickým betonovým nebo živičným</t>
  </si>
  <si>
    <t>150</t>
  </si>
  <si>
    <t>Přesun hmot pro komunikace s krytem z kameniva, monolitickým betonovým nebo živičným dopravní vzdálenost do 200 m jakékoliv délky objektu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</si>
  <si>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</si>
  <si>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</si>
  <si>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</si>
  <si>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</si>
  <si>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</si>
  <si>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</si>
  <si>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</si>
  <si>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</si>
  <si>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</si>
  <si>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</si>
  <si>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</si>
  <si>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</si>
  <si>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</si>
  <si>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</si>
  <si>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</si>
  <si>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</si>
  <si>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</si>
  <si>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</si>
  <si>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</si>
  <si>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</si>
  <si>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</si>
  <si>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</si>
  <si>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</si>
  <si>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</si>
  <si>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</si>
  <si>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</si>
  <si>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</si>
  <si>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</si>
  <si>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</si>
  <si>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</si>
  <si>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</si>
  <si>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</si>
  <si>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</si>
  <si>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</si>
  <si>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</si>
  <si>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</si>
  <si>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</si>
  <si>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</si>
  <si>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</si>
  <si>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</si>
  <si>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</si>
  <si>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</si>
  <si>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</si>
  <si>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</si>
  <si>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</si>
  <si>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</si>
  <si>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</si>
  <si>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</si>
  <si>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</si>
  <si>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</si>
  <si>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</si>
  <si>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</si>
  <si>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</si>
  <si>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</si>
  <si>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</si>
  <si>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</si>
  <si>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</si>
  <si>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</si>
  <si>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</si>
  <si>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</si>
  <si>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</si>
  <si>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</si>
  <si>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</si>
  <si>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</si>
  <si>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</si>
  <si>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</si>
  <si>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</si>
  <si>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</si>
  <si>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</si>
  <si>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</si>
  <si>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</si>
  <si>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</si>
  <si>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</si>
  <si>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</si>
  <si>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</si>
  <si>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</si>
  <si>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</si>
  <si>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</si>
  <si>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</si>
  <si>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</si>
  <si>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</si>
  <si>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</si>
  <si>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</si>
  <si>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</si>
  <si>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</si>
  <si>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</si>
  <si>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</si>
  <si>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</si>
  <si>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</si>
  <si>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</si>
  <si>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</si>
  <si>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</si>
  <si>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</si>
  <si>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</si>
  <si>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</si>
  <si>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</si>
  <si>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</si>
  <si>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</si>
  <si>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</si>
  <si>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</si>
  <si>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</si>
  <si>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</si>
  <si>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</si>
  <si>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</si>
  <si>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</si>
  <si>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</si>
  <si>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</si>
  <si>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</si>
  <si>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</si>
  <si>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</si>
  <si>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</si>
  <si>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</si>
  <si>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</si>
  <si>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</si>
  <si>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</si>
  <si>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</si>
  <si>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</si>
  <si>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</si>
  <si>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</si>
  <si>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</si>
  <si>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</si>
  <si>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</si>
  <si>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</si>
  <si>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</si>
  <si>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</si>
  <si>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</si>
  <si>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</si>
  <si>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</si>
  <si>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</si>
  <si>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</si>
  <si>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</si>
  <si>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</si>
  <si>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</si>
  <si>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</si>
  <si>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</si>
  <si>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</si>
  <si>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</si>
  <si>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</si>
  <si>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</si>
  <si>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</si>
  <si>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</si>
  <si>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</si>
  <si>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</si>
  <si>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</si>
  <si>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</si>
  <si>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</si>
  <si>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</si>
  <si>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</si>
  <si>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</si>
  <si>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</si>
  <si>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</si>
  <si>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</si>
  <si>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</si>
  <si>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</si>
  <si>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</si>
  <si>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</si>
  <si>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</si>
  <si>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</si>
  <si>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</si>
  <si>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</si>
  <si>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</si>
  <si>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</si>
  <si>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</si>
  <si>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</si>
  <si>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</si>
  <si>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</si>
  <si>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</si>
  <si>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</si>
  <si>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</si>
  <si>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</si>
  <si>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</si>
  <si>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</si>
  <si>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</si>
  <si>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</si>
  <si>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</si>
  <si>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</si>
  <si>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</si>
  <si>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</si>
  <si>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</si>
  <si>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</si>
  <si>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</si>
  <si>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</si>
  <si>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KARETA s.r.o., Krnovská 1877/51, 792 01 Bruntál</t>
  </si>
  <si>
    <t>62360213</t>
  </si>
  <si>
    <t>CZ62360213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</si>
</sst>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sz val="8"/>
      <name val="Trebuchet MS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0" fillId="0" borderId="0"/>
    <xf numFmtId="0" fontId="52" fillId="0" borderId="0"/>
  </cellStyleXfs>
  <cellXfs count="404">
    <xf numFmtId="0" fontId="0" fillId="0" borderId="0" xfId="0"/>
    <xf numFmtId="0" fontId="0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0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0" fillId="0" borderId="0" xfId="2" applyFont="1" applyAlignment="1">
      <alignment horizontal="center" vertical="center" wrapText="1"/>
    </xf>
    <xf numFmtId="0" fontId="7" fillId="0" borderId="0" xfId="2" applyFont="1" applyAlignment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0" fillId="0" borderId="0" xfId="2" applyFont="1" applyAlignment="1" applyProtection="1">
      <alignment horizontal="center" vertical="center"/>
      <protection locked="0"/>
    </xf>
    <xf numFmtId="0" fontId="13" fillId="3" borderId="0" xfId="2" applyFont="1" applyFill="1" applyAlignment="1" applyProtection="1">
      <alignment horizontal="left" vertical="center"/>
    </xf>
    <xf numFmtId="0" fontId="14" fillId="3" borderId="0" xfId="2" applyFont="1" applyFill="1" applyAlignment="1" applyProtection="1">
      <alignment vertical="center"/>
    </xf>
    <xf numFmtId="0" fontId="15" fillId="3" borderId="0" xfId="2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0" fillId="3" borderId="0" xfId="1" applyFill="1"/>
    <xf numFmtId="0" fontId="0" fillId="3" borderId="0" xfId="2" applyFont="1" applyFill="1"/>
    <xf numFmtId="0" fontId="13" fillId="3" borderId="0" xfId="2" applyFont="1" applyFill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0" fillId="0" borderId="0" xfId="2" applyFont="1" applyAlignment="1">
      <alignment horizontal="left" vertical="center"/>
    </xf>
    <xf numFmtId="0" fontId="0" fillId="0" borderId="2" xfId="2" applyFont="1" applyBorder="1" applyProtection="1"/>
    <xf numFmtId="0" fontId="0" fillId="0" borderId="3" xfId="2" applyFont="1" applyBorder="1" applyProtection="1"/>
    <xf numFmtId="0" fontId="0" fillId="0" borderId="4" xfId="2" applyFont="1" applyBorder="1" applyProtection="1"/>
    <xf numFmtId="0" fontId="0" fillId="0" borderId="5" xfId="2" applyFont="1" applyBorder="1" applyProtection="1"/>
    <xf numFmtId="0" fontId="0" fillId="0" borderId="0" xfId="2" applyFont="1" applyBorder="1" applyProtection="1"/>
    <xf numFmtId="0" fontId="17" fillId="0" borderId="0" xfId="2" applyFont="1" applyBorder="1" applyAlignment="1" applyProtection="1">
      <alignment horizontal="left" vertical="center"/>
    </xf>
    <xf numFmtId="0" fontId="0" fillId="0" borderId="6" xfId="2" applyFont="1" applyBorder="1" applyProtection="1"/>
    <xf numFmtId="0" fontId="18" fillId="0" borderId="0" xfId="2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20" fillId="0" borderId="0" xfId="2" applyFont="1" applyBorder="1" applyAlignment="1" applyProtection="1">
      <alignment horizontal="left" vertical="top"/>
    </xf>
    <xf numFmtId="0" fontId="2" fillId="0" borderId="0" xfId="2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top"/>
    </xf>
    <xf numFmtId="0" fontId="20" fillId="0" borderId="0" xfId="2" applyFont="1" applyBorder="1" applyAlignment="1" applyProtection="1">
      <alignment horizontal="left" vertical="center"/>
    </xf>
    <xf numFmtId="0" fontId="2" fillId="4" borderId="0" xfId="2" applyFont="1" applyFill="1" applyBorder="1" applyAlignment="1" applyProtection="1">
      <alignment horizontal="left" vertical="center"/>
      <protection locked="0"/>
    </xf>
    <xf numFmtId="49" fontId="2" fillId="4" borderId="0" xfId="2" applyNumberFormat="1" applyFont="1" applyFill="1" applyBorder="1" applyAlignment="1" applyProtection="1">
      <alignment horizontal="left" vertical="center"/>
      <protection locked="0"/>
    </xf>
    <xf numFmtId="0" fontId="0" fillId="0" borderId="7" xfId="2" applyFont="1" applyBorder="1" applyProtection="1"/>
    <xf numFmtId="0" fontId="0" fillId="0" borderId="5" xfId="2" applyFont="1" applyBorder="1" applyAlignment="1" applyProtection="1">
      <alignment vertical="center"/>
    </xf>
    <xf numFmtId="0" fontId="0" fillId="0" borderId="0" xfId="2" applyFont="1" applyBorder="1" applyAlignment="1" applyProtection="1">
      <alignment vertical="center"/>
    </xf>
    <xf numFmtId="0" fontId="22" fillId="0" borderId="8" xfId="2" applyFont="1" applyBorder="1" applyAlignment="1" applyProtection="1">
      <alignment horizontal="left" vertical="center"/>
    </xf>
    <xf numFmtId="0" fontId="0" fillId="0" borderId="8" xfId="2" applyFont="1" applyBorder="1" applyAlignment="1" applyProtection="1">
      <alignment vertical="center"/>
    </xf>
    <xf numFmtId="0" fontId="0" fillId="0" borderId="6" xfId="2" applyFont="1" applyBorder="1" applyAlignment="1" applyProtection="1">
      <alignment vertical="center"/>
    </xf>
    <xf numFmtId="0" fontId="1" fillId="0" borderId="0" xfId="2" applyFont="1" applyBorder="1" applyAlignment="1" applyProtection="1">
      <alignment horizontal="right" vertical="center"/>
    </xf>
    <xf numFmtId="0" fontId="1" fillId="0" borderId="5" xfId="2" applyFont="1" applyBorder="1" applyAlignment="1" applyProtection="1">
      <alignment vertical="center"/>
    </xf>
    <xf numFmtId="0" fontId="1" fillId="0" borderId="0" xfId="2" applyFont="1" applyBorder="1" applyAlignment="1" applyProtection="1">
      <alignment vertical="center"/>
    </xf>
    <xf numFmtId="0" fontId="1" fillId="0" borderId="0" xfId="2" applyFont="1" applyBorder="1" applyAlignment="1" applyProtection="1">
      <alignment horizontal="left" vertical="center"/>
    </xf>
    <xf numFmtId="0" fontId="1" fillId="0" borderId="6" xfId="2" applyFont="1" applyBorder="1" applyAlignment="1" applyProtection="1">
      <alignment vertical="center"/>
    </xf>
    <xf numFmtId="0" fontId="0" fillId="5" borderId="0" xfId="2" applyFont="1" applyFill="1" applyBorder="1" applyAlignment="1" applyProtection="1">
      <alignment vertical="center"/>
    </xf>
    <xf numFmtId="0" fontId="3" fillId="5" borderId="9" xfId="2" applyFont="1" applyFill="1" applyBorder="1" applyAlignment="1" applyProtection="1">
      <alignment horizontal="left" vertical="center"/>
    </xf>
    <xf numFmtId="0" fontId="0" fillId="5" borderId="10" xfId="2" applyFont="1" applyFill="1" applyBorder="1" applyAlignment="1" applyProtection="1">
      <alignment vertical="center"/>
    </xf>
    <xf numFmtId="0" fontId="3" fillId="5" borderId="10" xfId="2" applyFont="1" applyFill="1" applyBorder="1" applyAlignment="1" applyProtection="1">
      <alignment horizontal="center" vertical="center"/>
    </xf>
    <xf numFmtId="0" fontId="0" fillId="5" borderId="6" xfId="2" applyFont="1" applyFill="1" applyBorder="1" applyAlignment="1" applyProtection="1">
      <alignment vertical="center"/>
    </xf>
    <xf numFmtId="0" fontId="0" fillId="0" borderId="12" xfId="2" applyFont="1" applyBorder="1" applyAlignment="1" applyProtection="1">
      <alignment vertical="center"/>
    </xf>
    <xf numFmtId="0" fontId="0" fillId="0" borderId="13" xfId="2" applyFont="1" applyBorder="1" applyAlignment="1" applyProtection="1">
      <alignment vertical="center"/>
    </xf>
    <xf numFmtId="0" fontId="0" fillId="0" borderId="14" xfId="2" applyFont="1" applyBorder="1" applyAlignment="1" applyProtection="1">
      <alignment vertical="center"/>
    </xf>
    <xf numFmtId="0" fontId="0" fillId="0" borderId="2" xfId="2" applyFont="1" applyBorder="1" applyAlignment="1" applyProtection="1">
      <alignment vertical="center"/>
    </xf>
    <xf numFmtId="0" fontId="0" fillId="0" borderId="3" xfId="2" applyFont="1" applyBorder="1" applyAlignment="1" applyProtection="1">
      <alignment vertical="center"/>
    </xf>
    <xf numFmtId="0" fontId="0" fillId="0" borderId="5" xfId="2" applyFont="1" applyBorder="1" applyAlignment="1">
      <alignment vertical="center"/>
    </xf>
    <xf numFmtId="0" fontId="17" fillId="0" borderId="0" xfId="2" applyFont="1" applyAlignment="1" applyProtection="1">
      <alignment horizontal="left" vertical="center"/>
    </xf>
    <xf numFmtId="0" fontId="0" fillId="0" borderId="0" xfId="2" applyFont="1" applyAlignment="1" applyProtection="1">
      <alignment vertical="center"/>
    </xf>
    <xf numFmtId="0" fontId="2" fillId="0" borderId="5" xfId="2" applyFont="1" applyBorder="1" applyAlignment="1" applyProtection="1">
      <alignment vertical="center"/>
    </xf>
    <xf numFmtId="0" fontId="20" fillId="0" borderId="0" xfId="2" applyFont="1" applyAlignment="1" applyProtection="1">
      <alignment horizontal="left" vertical="center"/>
    </xf>
    <xf numFmtId="0" fontId="2" fillId="0" borderId="0" xfId="2" applyFont="1" applyAlignment="1" applyProtection="1">
      <alignment vertical="center"/>
    </xf>
    <xf numFmtId="0" fontId="2" fillId="0" borderId="5" xfId="2" applyFont="1" applyBorder="1" applyAlignment="1">
      <alignment vertical="center"/>
    </xf>
    <xf numFmtId="0" fontId="3" fillId="0" borderId="5" xfId="2" applyFont="1" applyBorder="1" applyAlignment="1" applyProtection="1">
      <alignment vertical="center"/>
    </xf>
    <xf numFmtId="0" fontId="3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vertical="center"/>
    </xf>
    <xf numFmtId="0" fontId="3" fillId="0" borderId="5" xfId="2" applyFont="1" applyBorder="1" applyAlignment="1">
      <alignment vertical="center"/>
    </xf>
    <xf numFmtId="0" fontId="23" fillId="0" borderId="0" xfId="2" applyFont="1" applyAlignment="1" applyProtection="1">
      <alignment vertical="center"/>
    </xf>
    <xf numFmtId="165" fontId="2" fillId="0" borderId="0" xfId="2" applyNumberFormat="1" applyFont="1" applyAlignment="1" applyProtection="1">
      <alignment horizontal="left" vertical="center"/>
    </xf>
    <xf numFmtId="0" fontId="0" fillId="0" borderId="16" xfId="2" applyFont="1" applyBorder="1" applyAlignment="1">
      <alignment vertical="center"/>
    </xf>
    <xf numFmtId="0" fontId="0" fillId="0" borderId="17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0" fillId="0" borderId="19" xfId="2" applyFont="1" applyBorder="1" applyAlignment="1">
      <alignment vertical="center"/>
    </xf>
    <xf numFmtId="0" fontId="0" fillId="0" borderId="19" xfId="2" applyFont="1" applyBorder="1" applyAlignment="1" applyProtection="1">
      <alignment vertical="center"/>
    </xf>
    <xf numFmtId="0" fontId="0" fillId="6" borderId="10" xfId="2" applyFont="1" applyFill="1" applyBorder="1" applyAlignment="1" applyProtection="1">
      <alignment vertical="center"/>
    </xf>
    <xf numFmtId="0" fontId="2" fillId="6" borderId="11" xfId="2" applyFont="1" applyFill="1" applyBorder="1" applyAlignment="1" applyProtection="1">
      <alignment horizontal="center" vertical="center"/>
    </xf>
    <xf numFmtId="0" fontId="20" fillId="0" borderId="20" xfId="2" applyFont="1" applyBorder="1" applyAlignment="1" applyProtection="1">
      <alignment horizontal="center" vertical="center" wrapText="1"/>
    </xf>
    <xf numFmtId="0" fontId="20" fillId="0" borderId="21" xfId="2" applyFont="1" applyBorder="1" applyAlignment="1" applyProtection="1">
      <alignment horizontal="center" vertical="center" wrapText="1"/>
    </xf>
    <xf numFmtId="0" fontId="20" fillId="0" borderId="22" xfId="2" applyFont="1" applyBorder="1" applyAlignment="1" applyProtection="1">
      <alignment horizontal="center" vertical="center" wrapText="1"/>
    </xf>
    <xf numFmtId="0" fontId="0" fillId="0" borderId="15" xfId="2" applyFont="1" applyBorder="1" applyAlignment="1" applyProtection="1">
      <alignment vertical="center"/>
    </xf>
    <xf numFmtId="0" fontId="0" fillId="0" borderId="16" xfId="2" applyFont="1" applyBorder="1" applyAlignment="1" applyProtection="1">
      <alignment vertical="center"/>
    </xf>
    <xf numFmtId="0" fontId="0" fillId="0" borderId="17" xfId="2" applyFont="1" applyBorder="1" applyAlignment="1" applyProtection="1">
      <alignment vertical="center"/>
    </xf>
    <xf numFmtId="0" fontId="25" fillId="0" borderId="0" xfId="2" applyFont="1" applyAlignment="1" applyProtection="1">
      <alignment horizontal="left" vertical="center"/>
    </xf>
    <xf numFmtId="0" fontId="25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4" fontId="24" fillId="0" borderId="18" xfId="2" applyNumberFormat="1" applyFont="1" applyBorder="1" applyAlignment="1" applyProtection="1">
      <alignment vertical="center"/>
    </xf>
    <xf numFmtId="4" fontId="24" fillId="0" borderId="0" xfId="2" applyNumberFormat="1" applyFont="1" applyBorder="1" applyAlignment="1" applyProtection="1">
      <alignment vertical="center"/>
    </xf>
    <xf numFmtId="166" fontId="24" fillId="0" borderId="0" xfId="2" applyNumberFormat="1" applyFont="1" applyBorder="1" applyAlignment="1" applyProtection="1">
      <alignment vertical="center"/>
    </xf>
    <xf numFmtId="4" fontId="24" fillId="0" borderId="19" xfId="2" applyNumberFormat="1" applyFont="1" applyBorder="1" applyAlignment="1" applyProtection="1">
      <alignment vertical="center"/>
    </xf>
    <xf numFmtId="0" fontId="3" fillId="0" borderId="0" xfId="2" applyFont="1" applyAlignment="1">
      <alignment horizontal="left" vertical="center"/>
    </xf>
    <xf numFmtId="0" fontId="26" fillId="0" borderId="0" xfId="2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2" applyFont="1" applyBorder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29" fillId="0" borderId="0" xfId="2" applyFont="1" applyAlignment="1" applyProtection="1">
      <alignment vertical="center"/>
    </xf>
    <xf numFmtId="0" fontId="30" fillId="0" borderId="0" xfId="2" applyFont="1" applyAlignment="1" applyProtection="1">
      <alignment horizontal="center" vertical="center"/>
    </xf>
    <xf numFmtId="0" fontId="4" fillId="0" borderId="5" xfId="2" applyFont="1" applyBorder="1" applyAlignment="1">
      <alignment vertical="center"/>
    </xf>
    <xf numFmtId="4" fontId="31" fillId="0" borderId="23" xfId="2" applyNumberFormat="1" applyFont="1" applyBorder="1" applyAlignment="1" applyProtection="1">
      <alignment vertical="center"/>
    </xf>
    <xf numFmtId="4" fontId="31" fillId="0" borderId="24" xfId="2" applyNumberFormat="1" applyFont="1" applyBorder="1" applyAlignment="1" applyProtection="1">
      <alignment vertical="center"/>
    </xf>
    <xf numFmtId="166" fontId="31" fillId="0" borderId="24" xfId="2" applyNumberFormat="1" applyFont="1" applyBorder="1" applyAlignment="1" applyProtection="1">
      <alignment vertical="center"/>
    </xf>
    <xf numFmtId="4" fontId="31" fillId="0" borderId="25" xfId="2" applyNumberFormat="1" applyFont="1" applyBorder="1" applyAlignment="1" applyProtection="1">
      <alignment vertical="center"/>
    </xf>
    <xf numFmtId="0" fontId="4" fillId="0" borderId="0" xfId="2" applyFont="1" applyAlignment="1">
      <alignment horizontal="left" vertical="center"/>
    </xf>
    <xf numFmtId="0" fontId="0" fillId="0" borderId="0" xfId="2" applyFont="1" applyProtection="1">
      <protection locked="0"/>
    </xf>
    <xf numFmtId="0" fontId="14" fillId="3" borderId="0" xfId="2" applyFont="1" applyFill="1" applyAlignment="1">
      <alignment vertical="center"/>
    </xf>
    <xf numFmtId="0" fontId="15" fillId="3" borderId="0" xfId="2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2" applyFont="1" applyFill="1" applyAlignment="1" applyProtection="1">
      <alignment vertical="center"/>
      <protection locked="0"/>
    </xf>
    <xf numFmtId="0" fontId="33" fillId="0" borderId="0" xfId="2" applyFont="1" applyAlignment="1">
      <alignment horizontal="left" vertical="center"/>
    </xf>
    <xf numFmtId="0" fontId="0" fillId="0" borderId="3" xfId="2" applyFont="1" applyBorder="1" applyProtection="1">
      <protection locked="0"/>
    </xf>
    <xf numFmtId="0" fontId="0" fillId="0" borderId="0" xfId="2" applyFont="1" applyBorder="1" applyProtection="1">
      <protection locked="0"/>
    </xf>
    <xf numFmtId="0" fontId="0" fillId="0" borderId="0" xfId="2" applyFont="1" applyBorder="1" applyAlignment="1" applyProtection="1">
      <alignment vertical="center"/>
      <protection locked="0"/>
    </xf>
    <xf numFmtId="0" fontId="20" fillId="0" borderId="0" xfId="2" applyFont="1" applyBorder="1" applyAlignment="1" applyProtection="1">
      <alignment horizontal="left" vertical="center"/>
      <protection locked="0"/>
    </xf>
    <xf numFmtId="165" fontId="2" fillId="0" borderId="0" xfId="2" applyNumberFormat="1" applyFont="1" applyBorder="1" applyAlignment="1" applyProtection="1">
      <alignment horizontal="left" vertical="center"/>
    </xf>
    <xf numFmtId="0" fontId="0" fillId="0" borderId="5" xfId="2" applyFont="1" applyBorder="1" applyAlignment="1" applyProtection="1">
      <alignment vertical="center" wrapText="1"/>
    </xf>
    <xf numFmtId="0" fontId="0" fillId="0" borderId="0" xfId="2" applyFont="1" applyBorder="1" applyAlignment="1" applyProtection="1">
      <alignment vertical="center" wrapText="1"/>
    </xf>
    <xf numFmtId="0" fontId="0" fillId="0" borderId="0" xfId="2" applyFont="1" applyBorder="1" applyAlignment="1" applyProtection="1">
      <alignment vertical="center" wrapText="1"/>
      <protection locked="0"/>
    </xf>
    <xf numFmtId="0" fontId="0" fillId="0" borderId="6" xfId="2" applyFont="1" applyBorder="1" applyAlignment="1" applyProtection="1">
      <alignment vertical="center" wrapText="1"/>
    </xf>
    <xf numFmtId="0" fontId="33" fillId="0" borderId="0" xfId="2" applyFont="1" applyAlignment="1">
      <alignment horizontal="left" vertical="center" wrapText="1"/>
    </xf>
    <xf numFmtId="0" fontId="0" fillId="0" borderId="16" xfId="2" applyFont="1" applyBorder="1" applyAlignment="1" applyProtection="1">
      <alignment vertical="center"/>
      <protection locked="0"/>
    </xf>
    <xf numFmtId="0" fontId="0" fillId="0" borderId="26" xfId="2" applyFont="1" applyBorder="1" applyAlignment="1" applyProtection="1">
      <alignment vertical="center"/>
    </xf>
    <xf numFmtId="0" fontId="22" fillId="0" borderId="0" xfId="2" applyFont="1" applyBorder="1" applyAlignment="1" applyProtection="1">
      <alignment horizontal="left" vertical="center"/>
    </xf>
    <xf numFmtId="4" fontId="25" fillId="0" borderId="0" xfId="2" applyNumberFormat="1" applyFont="1" applyBorder="1" applyAlignment="1" applyProtection="1">
      <alignment vertical="center"/>
    </xf>
    <xf numFmtId="0" fontId="1" fillId="0" borderId="0" xfId="2" applyFont="1" applyBorder="1" applyAlignment="1" applyProtection="1">
      <alignment horizontal="right" vertical="center"/>
      <protection locked="0"/>
    </xf>
    <xf numFmtId="4" fontId="1" fillId="0" borderId="0" xfId="2" applyNumberFormat="1" applyFont="1" applyBorder="1" applyAlignment="1" applyProtection="1">
      <alignment vertical="center"/>
    </xf>
    <xf numFmtId="164" fontId="1" fillId="0" borderId="0" xfId="2" applyNumberFormat="1" applyFont="1" applyBorder="1" applyAlignment="1" applyProtection="1">
      <alignment horizontal="right" vertical="center"/>
      <protection locked="0"/>
    </xf>
    <xf numFmtId="0" fontId="0" fillId="6" borderId="0" xfId="2" applyFont="1" applyFill="1" applyBorder="1" applyAlignment="1" applyProtection="1">
      <alignment vertical="center"/>
    </xf>
    <xf numFmtId="0" fontId="3" fillId="6" borderId="9" xfId="2" applyFont="1" applyFill="1" applyBorder="1" applyAlignment="1" applyProtection="1">
      <alignment horizontal="left" vertical="center"/>
    </xf>
    <xf numFmtId="0" fontId="3" fillId="6" borderId="10" xfId="2" applyFont="1" applyFill="1" applyBorder="1" applyAlignment="1" applyProtection="1">
      <alignment horizontal="right" vertical="center"/>
    </xf>
    <xf numFmtId="0" fontId="3" fillId="6" borderId="10" xfId="2" applyFont="1" applyFill="1" applyBorder="1" applyAlignment="1" applyProtection="1">
      <alignment horizontal="center" vertical="center"/>
    </xf>
    <xf numFmtId="0" fontId="0" fillId="6" borderId="10" xfId="2" applyFont="1" applyFill="1" applyBorder="1" applyAlignment="1" applyProtection="1">
      <alignment vertical="center"/>
      <protection locked="0"/>
    </xf>
    <xf numFmtId="4" fontId="3" fillId="6" borderId="10" xfId="2" applyNumberFormat="1" applyFont="1" applyFill="1" applyBorder="1" applyAlignment="1" applyProtection="1">
      <alignment vertical="center"/>
    </xf>
    <xf numFmtId="0" fontId="0" fillId="6" borderId="27" xfId="2" applyFont="1" applyFill="1" applyBorder="1" applyAlignment="1" applyProtection="1">
      <alignment vertical="center"/>
    </xf>
    <xf numFmtId="0" fontId="0" fillId="0" borderId="13" xfId="2" applyFont="1" applyBorder="1" applyAlignment="1" applyProtection="1">
      <alignment vertical="center"/>
      <protection locked="0"/>
    </xf>
    <xf numFmtId="0" fontId="0" fillId="0" borderId="2" xfId="2" applyFont="1" applyBorder="1" applyAlignment="1">
      <alignment vertical="center"/>
    </xf>
    <xf numFmtId="0" fontId="0" fillId="0" borderId="3" xfId="2" applyFont="1" applyBorder="1" applyAlignment="1">
      <alignment vertical="center"/>
    </xf>
    <xf numFmtId="0" fontId="0" fillId="0" borderId="3" xfId="2" applyFont="1" applyBorder="1" applyAlignment="1" applyProtection="1">
      <alignment vertical="center"/>
      <protection locked="0"/>
    </xf>
    <xf numFmtId="0" fontId="0" fillId="0" borderId="4" xfId="2" applyFont="1" applyBorder="1" applyAlignment="1">
      <alignment vertical="center"/>
    </xf>
    <xf numFmtId="0" fontId="2" fillId="6" borderId="0" xfId="2" applyFont="1" applyFill="1" applyBorder="1" applyAlignment="1" applyProtection="1">
      <alignment horizontal="left" vertical="center"/>
    </xf>
    <xf numFmtId="0" fontId="0" fillId="6" borderId="0" xfId="2" applyFont="1" applyFill="1" applyBorder="1" applyAlignment="1" applyProtection="1">
      <alignment vertical="center"/>
      <protection locked="0"/>
    </xf>
    <xf numFmtId="0" fontId="2" fillId="6" borderId="0" xfId="2" applyFont="1" applyFill="1" applyBorder="1" applyAlignment="1" applyProtection="1">
      <alignment horizontal="right" vertical="center"/>
    </xf>
    <xf numFmtId="0" fontId="0" fillId="6" borderId="6" xfId="2" applyFont="1" applyFill="1" applyBorder="1" applyAlignment="1" applyProtection="1">
      <alignment vertical="center"/>
    </xf>
    <xf numFmtId="0" fontId="34" fillId="0" borderId="0" xfId="2" applyFont="1" applyBorder="1" applyAlignment="1" applyProtection="1">
      <alignment horizontal="left" vertical="center"/>
    </xf>
    <xf numFmtId="0" fontId="5" fillId="0" borderId="5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24" xfId="2" applyFont="1" applyBorder="1" applyAlignment="1" applyProtection="1">
      <alignment horizontal="left" vertical="center"/>
    </xf>
    <xf numFmtId="0" fontId="5" fillId="0" borderId="24" xfId="2" applyFont="1" applyBorder="1" applyAlignment="1" applyProtection="1">
      <alignment vertical="center"/>
    </xf>
    <xf numFmtId="0" fontId="5" fillId="0" borderId="24" xfId="2" applyFont="1" applyBorder="1" applyAlignment="1" applyProtection="1">
      <alignment vertical="center"/>
      <protection locked="0"/>
    </xf>
    <xf numFmtId="4" fontId="5" fillId="0" borderId="24" xfId="2" applyNumberFormat="1" applyFont="1" applyBorder="1" applyAlignment="1" applyProtection="1">
      <alignment vertical="center"/>
    </xf>
    <xf numFmtId="0" fontId="5" fillId="0" borderId="6" xfId="2" applyFont="1" applyBorder="1" applyAlignment="1" applyProtection="1">
      <alignment vertical="center"/>
    </xf>
    <xf numFmtId="0" fontId="6" fillId="0" borderId="5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6" fillId="0" borderId="24" xfId="2" applyFont="1" applyBorder="1" applyAlignment="1" applyProtection="1">
      <alignment horizontal="left" vertical="center"/>
    </xf>
    <xf numFmtId="0" fontId="6" fillId="0" borderId="24" xfId="2" applyFont="1" applyBorder="1" applyAlignment="1" applyProtection="1">
      <alignment vertical="center"/>
    </xf>
    <xf numFmtId="0" fontId="6" fillId="0" borderId="24" xfId="2" applyFont="1" applyBorder="1" applyAlignment="1" applyProtection="1">
      <alignment vertical="center"/>
      <protection locked="0"/>
    </xf>
    <xf numFmtId="4" fontId="6" fillId="0" borderId="24" xfId="2" applyNumberFormat="1" applyFont="1" applyBorder="1" applyAlignment="1" applyProtection="1">
      <alignment vertical="center"/>
    </xf>
    <xf numFmtId="0" fontId="6" fillId="0" borderId="6" xfId="2" applyFont="1" applyBorder="1" applyAlignment="1" applyProtection="1">
      <alignment vertical="center"/>
    </xf>
    <xf numFmtId="0" fontId="0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left" vertical="center"/>
    </xf>
    <xf numFmtId="0" fontId="20" fillId="0" borderId="0" xfId="2" applyFont="1" applyAlignment="1" applyProtection="1">
      <alignment horizontal="left" vertical="center"/>
      <protection locked="0"/>
    </xf>
    <xf numFmtId="0" fontId="0" fillId="0" borderId="5" xfId="2" applyFont="1" applyBorder="1" applyAlignment="1" applyProtection="1">
      <alignment horizontal="center" vertical="center" wrapText="1"/>
    </xf>
    <xf numFmtId="0" fontId="2" fillId="6" borderId="20" xfId="2" applyFont="1" applyFill="1" applyBorder="1" applyAlignment="1" applyProtection="1">
      <alignment horizontal="center" vertical="center" wrapText="1"/>
    </xf>
    <xf numFmtId="0" fontId="2" fillId="6" borderId="21" xfId="2" applyFont="1" applyFill="1" applyBorder="1" applyAlignment="1" applyProtection="1">
      <alignment horizontal="center" vertical="center" wrapText="1"/>
    </xf>
    <xf numFmtId="0" fontId="35" fillId="6" borderId="21" xfId="2" applyFont="1" applyFill="1" applyBorder="1" applyAlignment="1" applyProtection="1">
      <alignment horizontal="center" vertical="center" wrapText="1"/>
      <protection locked="0"/>
    </xf>
    <xf numFmtId="0" fontId="2" fillId="6" borderId="22" xfId="2" applyFont="1" applyFill="1" applyBorder="1" applyAlignment="1" applyProtection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4" fontId="25" fillId="0" borderId="0" xfId="2" applyNumberFormat="1" applyFont="1" applyAlignment="1" applyProtection="1"/>
    <xf numFmtId="166" fontId="36" fillId="0" borderId="16" xfId="2" applyNumberFormat="1" applyFont="1" applyBorder="1" applyAlignment="1" applyProtection="1"/>
    <xf numFmtId="166" fontId="36" fillId="0" borderId="17" xfId="2" applyNumberFormat="1" applyFont="1" applyBorder="1" applyAlignment="1" applyProtection="1"/>
    <xf numFmtId="4" fontId="37" fillId="0" borderId="0" xfId="2" applyNumberFormat="1" applyFont="1" applyAlignment="1">
      <alignment vertical="center"/>
    </xf>
    <xf numFmtId="0" fontId="7" fillId="0" borderId="5" xfId="2" applyFont="1" applyBorder="1" applyAlignment="1" applyProtection="1"/>
    <xf numFmtId="0" fontId="7" fillId="0" borderId="0" xfId="2" applyFont="1" applyAlignment="1" applyProtection="1"/>
    <xf numFmtId="0" fontId="7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left"/>
    </xf>
    <xf numFmtId="0" fontId="7" fillId="0" borderId="0" xfId="2" applyFont="1" applyAlignment="1" applyProtection="1">
      <protection locked="0"/>
    </xf>
    <xf numFmtId="4" fontId="5" fillId="0" borderId="0" xfId="2" applyNumberFormat="1" applyFont="1" applyAlignment="1" applyProtection="1"/>
    <xf numFmtId="0" fontId="7" fillId="0" borderId="5" xfId="2" applyFont="1" applyBorder="1" applyAlignment="1"/>
    <xf numFmtId="0" fontId="7" fillId="0" borderId="18" xfId="2" applyFont="1" applyBorder="1" applyAlignment="1" applyProtection="1"/>
    <xf numFmtId="0" fontId="7" fillId="0" borderId="0" xfId="2" applyFont="1" applyBorder="1" applyAlignment="1" applyProtection="1"/>
    <xf numFmtId="166" fontId="7" fillId="0" borderId="0" xfId="2" applyNumberFormat="1" applyFont="1" applyBorder="1" applyAlignment="1" applyProtection="1"/>
    <xf numFmtId="166" fontId="7" fillId="0" borderId="19" xfId="2" applyNumberFormat="1" applyFont="1" applyBorder="1" applyAlignment="1" applyProtection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vertical="center"/>
    </xf>
    <xf numFmtId="0" fontId="7" fillId="0" borderId="0" xfId="2" applyFont="1" applyBorder="1" applyAlignment="1" applyProtection="1">
      <alignment horizontal="left"/>
    </xf>
    <xf numFmtId="0" fontId="6" fillId="0" borderId="0" xfId="2" applyFont="1" applyBorder="1" applyAlignment="1" applyProtection="1">
      <alignment horizontal="left"/>
    </xf>
    <xf numFmtId="4" fontId="6" fillId="0" borderId="0" xfId="2" applyNumberFormat="1" applyFont="1" applyBorder="1" applyAlignment="1" applyProtection="1"/>
    <xf numFmtId="0" fontId="0" fillId="0" borderId="28" xfId="2" applyFont="1" applyBorder="1" applyAlignment="1" applyProtection="1">
      <alignment horizontal="center" vertical="center"/>
    </xf>
    <xf numFmtId="49" fontId="0" fillId="0" borderId="28" xfId="2" applyNumberFormat="1" applyFont="1" applyBorder="1" applyAlignment="1" applyProtection="1">
      <alignment horizontal="left" vertical="center" wrapText="1"/>
    </xf>
    <xf numFmtId="0" fontId="0" fillId="0" borderId="28" xfId="2" applyFont="1" applyBorder="1" applyAlignment="1" applyProtection="1">
      <alignment horizontal="left" vertical="center" wrapText="1"/>
    </xf>
    <xf numFmtId="0" fontId="0" fillId="0" borderId="28" xfId="2" applyFont="1" applyBorder="1" applyAlignment="1" applyProtection="1">
      <alignment horizontal="center" vertical="center" wrapText="1"/>
    </xf>
    <xf numFmtId="167" fontId="0" fillId="0" borderId="28" xfId="2" applyNumberFormat="1" applyFont="1" applyBorder="1" applyAlignment="1" applyProtection="1">
      <alignment vertical="center"/>
    </xf>
    <xf numFmtId="4" fontId="0" fillId="4" borderId="28" xfId="2" applyNumberFormat="1" applyFont="1" applyFill="1" applyBorder="1" applyAlignment="1" applyProtection="1">
      <alignment vertical="center"/>
      <protection locked="0"/>
    </xf>
    <xf numFmtId="4" fontId="0" fillId="0" borderId="28" xfId="2" applyNumberFormat="1" applyFont="1" applyBorder="1" applyAlignment="1" applyProtection="1">
      <alignment vertical="center"/>
    </xf>
    <xf numFmtId="0" fontId="1" fillId="4" borderId="28" xfId="2" applyFont="1" applyFill="1" applyBorder="1" applyAlignment="1" applyProtection="1">
      <alignment horizontal="left" vertical="center"/>
      <protection locked="0"/>
    </xf>
    <xf numFmtId="0" fontId="1" fillId="0" borderId="0" xfId="2" applyFont="1" applyBorder="1" applyAlignment="1" applyProtection="1">
      <alignment horizontal="center" vertical="center"/>
    </xf>
    <xf numFmtId="166" fontId="1" fillId="0" borderId="0" xfId="2" applyNumberFormat="1" applyFont="1" applyBorder="1" applyAlignment="1" applyProtection="1">
      <alignment vertical="center"/>
    </xf>
    <xf numFmtId="166" fontId="1" fillId="0" borderId="19" xfId="2" applyNumberFormat="1" applyFont="1" applyBorder="1" applyAlignment="1" applyProtection="1">
      <alignment vertical="center"/>
    </xf>
    <xf numFmtId="4" fontId="0" fillId="0" borderId="0" xfId="2" applyNumberFormat="1" applyFont="1" applyAlignment="1">
      <alignment vertical="center"/>
    </xf>
    <xf numFmtId="0" fontId="38" fillId="0" borderId="0" xfId="2" applyFont="1" applyAlignment="1" applyProtection="1">
      <alignment horizontal="left" vertical="center"/>
    </xf>
    <xf numFmtId="0" fontId="39" fillId="0" borderId="0" xfId="2" applyFont="1" applyAlignment="1" applyProtection="1">
      <alignment horizontal="left" vertical="center" wrapText="1"/>
    </xf>
    <xf numFmtId="0" fontId="0" fillId="0" borderId="18" xfId="2" applyFont="1" applyBorder="1" applyAlignment="1" applyProtection="1">
      <alignment vertical="center"/>
    </xf>
    <xf numFmtId="0" fontId="8" fillId="0" borderId="5" xfId="2" applyFont="1" applyBorder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40" fillId="0" borderId="0" xfId="2" applyFont="1" applyAlignment="1" applyProtection="1">
      <alignment horizontal="left" vertical="center"/>
    </xf>
    <xf numFmtId="0" fontId="40" fillId="0" borderId="0" xfId="2" applyFont="1" applyAlignment="1" applyProtection="1">
      <alignment horizontal="left" vertical="center" wrapText="1"/>
    </xf>
    <xf numFmtId="0" fontId="8" fillId="0" borderId="0" xfId="2" applyFont="1" applyAlignment="1" applyProtection="1">
      <alignment horizontal="left" vertical="center"/>
    </xf>
    <xf numFmtId="0" fontId="8" fillId="0" borderId="0" xfId="2" applyFont="1" applyAlignment="1" applyProtection="1">
      <alignment vertical="center"/>
      <protection locked="0"/>
    </xf>
    <xf numFmtId="0" fontId="8" fillId="0" borderId="5" xfId="2" applyFont="1" applyBorder="1" applyAlignment="1">
      <alignment vertical="center"/>
    </xf>
    <xf numFmtId="0" fontId="8" fillId="0" borderId="18" xfId="2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8" fillId="0" borderId="19" xfId="2" applyFont="1" applyBorder="1" applyAlignment="1" applyProtection="1">
      <alignment vertical="center"/>
    </xf>
    <xf numFmtId="0" fontId="8" fillId="0" borderId="0" xfId="2" applyFont="1" applyAlignment="1">
      <alignment horizontal="left" vertical="center"/>
    </xf>
    <xf numFmtId="0" fontId="9" fillId="0" borderId="5" xfId="2" applyFont="1" applyBorder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38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 wrapText="1"/>
    </xf>
    <xf numFmtId="167" fontId="9" fillId="0" borderId="0" xfId="2" applyNumberFormat="1" applyFont="1" applyBorder="1" applyAlignment="1" applyProtection="1">
      <alignment vertical="center"/>
    </xf>
    <xf numFmtId="0" fontId="9" fillId="0" borderId="0" xfId="2" applyFont="1" applyAlignment="1" applyProtection="1">
      <alignment vertical="center"/>
      <protection locked="0"/>
    </xf>
    <xf numFmtId="0" fontId="9" fillId="0" borderId="5" xfId="2" applyFont="1" applyBorder="1" applyAlignment="1">
      <alignment vertical="center"/>
    </xf>
    <xf numFmtId="0" fontId="9" fillId="0" borderId="18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vertical="center"/>
    </xf>
    <xf numFmtId="0" fontId="9" fillId="0" borderId="19" xfId="2" applyFont="1" applyBorder="1" applyAlignment="1" applyProtection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horizontal="left" vertical="center" wrapText="1"/>
    </xf>
    <xf numFmtId="167" fontId="9" fillId="0" borderId="0" xfId="2" applyNumberFormat="1" applyFont="1" applyAlignment="1" applyProtection="1">
      <alignment vertical="center"/>
    </xf>
    <xf numFmtId="0" fontId="10" fillId="0" borderId="5" xfId="2" applyFont="1" applyBorder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41" fillId="0" borderId="0" xfId="2" applyFont="1" applyAlignment="1" applyProtection="1">
      <alignment horizontal="left" vertical="center"/>
    </xf>
    <xf numFmtId="0" fontId="41" fillId="0" borderId="0" xfId="2" applyFont="1" applyAlignment="1" applyProtection="1">
      <alignment horizontal="left" vertical="center" wrapText="1"/>
    </xf>
    <xf numFmtId="167" fontId="10" fillId="0" borderId="0" xfId="2" applyNumberFormat="1" applyFont="1" applyAlignment="1" applyProtection="1">
      <alignment vertical="center"/>
    </xf>
    <xf numFmtId="0" fontId="10" fillId="0" borderId="0" xfId="2" applyFont="1" applyAlignment="1" applyProtection="1">
      <alignment vertical="center"/>
      <protection locked="0"/>
    </xf>
    <xf numFmtId="0" fontId="10" fillId="0" borderId="5" xfId="2" applyFont="1" applyBorder="1" applyAlignment="1">
      <alignment vertical="center"/>
    </xf>
    <xf numFmtId="0" fontId="10" fillId="0" borderId="18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10" fillId="0" borderId="19" xfId="2" applyFont="1" applyBorder="1" applyAlignment="1" applyProtection="1">
      <alignment vertical="center"/>
    </xf>
    <xf numFmtId="0" fontId="10" fillId="0" borderId="0" xfId="2" applyFont="1" applyAlignment="1">
      <alignment horizontal="left" vertical="center"/>
    </xf>
    <xf numFmtId="0" fontId="41" fillId="0" borderId="0" xfId="2" applyFont="1" applyBorder="1" applyAlignment="1" applyProtection="1">
      <alignment horizontal="left" vertical="center"/>
    </xf>
    <xf numFmtId="0" fontId="41" fillId="0" borderId="0" xfId="2" applyFont="1" applyBorder="1" applyAlignment="1" applyProtection="1">
      <alignment horizontal="left" vertical="center" wrapText="1"/>
    </xf>
    <xf numFmtId="167" fontId="10" fillId="0" borderId="0" xfId="2" applyNumberFormat="1" applyFont="1" applyBorder="1" applyAlignment="1" applyProtection="1">
      <alignment vertical="center"/>
    </xf>
    <xf numFmtId="0" fontId="42" fillId="0" borderId="28" xfId="2" applyFont="1" applyBorder="1" applyAlignment="1" applyProtection="1">
      <alignment horizontal="center" vertical="center"/>
    </xf>
    <xf numFmtId="49" fontId="42" fillId="0" borderId="28" xfId="2" applyNumberFormat="1" applyFont="1" applyBorder="1" applyAlignment="1" applyProtection="1">
      <alignment horizontal="left" vertical="center" wrapText="1"/>
    </xf>
    <xf numFmtId="0" fontId="42" fillId="0" borderId="28" xfId="2" applyFont="1" applyBorder="1" applyAlignment="1" applyProtection="1">
      <alignment horizontal="left" vertical="center" wrapText="1"/>
    </xf>
    <xf numFmtId="0" fontId="42" fillId="0" borderId="28" xfId="2" applyFont="1" applyBorder="1" applyAlignment="1" applyProtection="1">
      <alignment horizontal="center" vertical="center" wrapText="1"/>
    </xf>
    <xf numFmtId="167" fontId="42" fillId="0" borderId="28" xfId="2" applyNumberFormat="1" applyFont="1" applyBorder="1" applyAlignment="1" applyProtection="1">
      <alignment vertical="center"/>
    </xf>
    <xf numFmtId="4" fontId="42" fillId="4" borderId="28" xfId="2" applyNumberFormat="1" applyFont="1" applyFill="1" applyBorder="1" applyAlignment="1" applyProtection="1">
      <alignment vertical="center"/>
      <protection locked="0"/>
    </xf>
    <xf numFmtId="4" fontId="42" fillId="0" borderId="28" xfId="2" applyNumberFormat="1" applyFont="1" applyBorder="1" applyAlignment="1" applyProtection="1">
      <alignment vertical="center"/>
    </xf>
    <xf numFmtId="0" fontId="42" fillId="0" borderId="5" xfId="2" applyFont="1" applyBorder="1" applyAlignment="1">
      <alignment vertical="center"/>
    </xf>
    <xf numFmtId="0" fontId="42" fillId="4" borderId="28" xfId="2" applyFont="1" applyFill="1" applyBorder="1" applyAlignment="1" applyProtection="1">
      <alignment horizontal="left" vertical="center"/>
      <protection locked="0"/>
    </xf>
    <xf numFmtId="0" fontId="42" fillId="0" borderId="0" xfId="2" applyFont="1" applyBorder="1" applyAlignment="1" applyProtection="1">
      <alignment horizontal="center" vertical="center"/>
    </xf>
    <xf numFmtId="0" fontId="11" fillId="0" borderId="5" xfId="2" applyFont="1" applyBorder="1" applyAlignment="1" applyProtection="1">
      <alignment vertical="center"/>
    </xf>
    <xf numFmtId="0" fontId="11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horizontal="left" vertical="center" wrapText="1"/>
    </xf>
    <xf numFmtId="167" fontId="11" fillId="0" borderId="0" xfId="2" applyNumberFormat="1" applyFont="1" applyAlignment="1" applyProtection="1">
      <alignment vertical="center"/>
    </xf>
    <xf numFmtId="0" fontId="11" fillId="0" borderId="0" xfId="2" applyFont="1" applyAlignment="1" applyProtection="1">
      <alignment vertical="center"/>
      <protection locked="0"/>
    </xf>
    <xf numFmtId="0" fontId="11" fillId="0" borderId="5" xfId="2" applyFont="1" applyBorder="1" applyAlignment="1">
      <alignment vertical="center"/>
    </xf>
    <xf numFmtId="0" fontId="11" fillId="0" borderId="18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1" fillId="0" borderId="19" xfId="2" applyFont="1" applyBorder="1" applyAlignment="1" applyProtection="1">
      <alignment vertical="center"/>
    </xf>
    <xf numFmtId="0" fontId="11" fillId="0" borderId="0" xfId="2" applyFont="1" applyAlignment="1">
      <alignment horizontal="left" vertical="center"/>
    </xf>
    <xf numFmtId="0" fontId="39" fillId="0" borderId="0" xfId="2" applyFont="1" applyBorder="1" applyAlignment="1" applyProtection="1">
      <alignment horizontal="left" vertical="center" wrapText="1"/>
    </xf>
    <xf numFmtId="0" fontId="0" fillId="0" borderId="23" xfId="2" applyFont="1" applyBorder="1" applyAlignment="1" applyProtection="1">
      <alignment vertical="center"/>
    </xf>
    <xf numFmtId="0" fontId="0" fillId="0" borderId="24" xfId="2" applyFont="1" applyBorder="1" applyAlignment="1" applyProtection="1">
      <alignment vertical="center"/>
    </xf>
    <xf numFmtId="0" fontId="0" fillId="0" borderId="25" xfId="2" applyFont="1" applyBorder="1" applyAlignment="1" applyProtection="1">
      <alignment vertical="center"/>
    </xf>
    <xf numFmtId="0" fontId="0" fillId="0" borderId="0" xfId="2" applyFont="1" applyAlignment="1" applyProtection="1">
      <alignment vertical="top"/>
      <protection locked="0"/>
    </xf>
    <xf numFmtId="0" fontId="43" fillId="0" borderId="29" xfId="2" applyFont="1" applyBorder="1" applyAlignment="1" applyProtection="1">
      <alignment vertical="center" wrapText="1"/>
      <protection locked="0"/>
    </xf>
    <xf numFmtId="0" fontId="43" fillId="0" borderId="30" xfId="2" applyFont="1" applyBorder="1" applyAlignment="1" applyProtection="1">
      <alignment vertical="center" wrapText="1"/>
      <protection locked="0"/>
    </xf>
    <xf numFmtId="0" fontId="43" fillId="0" borderId="31" xfId="2" applyFont="1" applyBorder="1" applyAlignment="1" applyProtection="1">
      <alignment vertical="center" wrapText="1"/>
      <protection locked="0"/>
    </xf>
    <xf numFmtId="0" fontId="43" fillId="0" borderId="32" xfId="2" applyFont="1" applyBorder="1" applyAlignment="1" applyProtection="1">
      <alignment horizontal="center" vertical="center" wrapText="1"/>
      <protection locked="0"/>
    </xf>
    <xf numFmtId="0" fontId="43" fillId="0" borderId="33" xfId="2" applyFont="1" applyBorder="1" applyAlignment="1" applyProtection="1">
      <alignment horizontal="center" vertical="center" wrapText="1"/>
      <protection locked="0"/>
    </xf>
    <xf numFmtId="0" fontId="43" fillId="0" borderId="32" xfId="2" applyFont="1" applyBorder="1" applyAlignment="1" applyProtection="1">
      <alignment vertical="center" wrapText="1"/>
      <protection locked="0"/>
    </xf>
    <xf numFmtId="0" fontId="43" fillId="0" borderId="33" xfId="2" applyFont="1" applyBorder="1" applyAlignment="1" applyProtection="1">
      <alignment vertical="center" wrapText="1"/>
      <protection locked="0"/>
    </xf>
    <xf numFmtId="0" fontId="45" fillId="0" borderId="1" xfId="2" applyFont="1" applyBorder="1" applyAlignment="1" applyProtection="1">
      <alignment horizontal="left" vertical="center" wrapText="1"/>
      <protection locked="0"/>
    </xf>
    <xf numFmtId="0" fontId="46" fillId="0" borderId="1" xfId="2" applyFont="1" applyBorder="1" applyAlignment="1" applyProtection="1">
      <alignment horizontal="left" vertical="center" wrapText="1"/>
      <protection locked="0"/>
    </xf>
    <xf numFmtId="0" fontId="46" fillId="0" borderId="32" xfId="2" applyFont="1" applyBorder="1" applyAlignment="1" applyProtection="1">
      <alignment vertical="center" wrapText="1"/>
      <protection locked="0"/>
    </xf>
    <xf numFmtId="0" fontId="46" fillId="0" borderId="1" xfId="2" applyFont="1" applyBorder="1" applyAlignment="1" applyProtection="1">
      <alignment vertical="center" wrapText="1"/>
      <protection locked="0"/>
    </xf>
    <xf numFmtId="0" fontId="46" fillId="0" borderId="1" xfId="2" applyFont="1" applyBorder="1" applyAlignment="1" applyProtection="1">
      <alignment vertical="center"/>
      <protection locked="0"/>
    </xf>
    <xf numFmtId="0" fontId="46" fillId="0" borderId="1" xfId="2" applyFont="1" applyBorder="1" applyAlignment="1" applyProtection="1">
      <alignment horizontal="left" vertical="center"/>
      <protection locked="0"/>
    </xf>
    <xf numFmtId="49" fontId="46" fillId="0" borderId="1" xfId="2" applyNumberFormat="1" applyFont="1" applyBorder="1" applyAlignment="1" applyProtection="1">
      <alignment vertical="center" wrapText="1"/>
      <protection locked="0"/>
    </xf>
    <xf numFmtId="0" fontId="43" fillId="0" borderId="35" xfId="2" applyFont="1" applyBorder="1" applyAlignment="1" applyProtection="1">
      <alignment vertical="center" wrapText="1"/>
      <protection locked="0"/>
    </xf>
    <xf numFmtId="0" fontId="47" fillId="0" borderId="34" xfId="2" applyFont="1" applyBorder="1" applyAlignment="1" applyProtection="1">
      <alignment vertical="center" wrapText="1"/>
      <protection locked="0"/>
    </xf>
    <xf numFmtId="0" fontId="43" fillId="0" borderId="36" xfId="2" applyFont="1" applyBorder="1" applyAlignment="1" applyProtection="1">
      <alignment vertical="center" wrapText="1"/>
      <protection locked="0"/>
    </xf>
    <xf numFmtId="0" fontId="43" fillId="0" borderId="1" xfId="2" applyFont="1" applyBorder="1" applyAlignment="1" applyProtection="1">
      <alignment vertical="top"/>
      <protection locked="0"/>
    </xf>
    <xf numFmtId="0" fontId="43" fillId="0" borderId="0" xfId="2" applyFont="1" applyAlignment="1" applyProtection="1">
      <alignment vertical="top"/>
      <protection locked="0"/>
    </xf>
    <xf numFmtId="0" fontId="43" fillId="0" borderId="29" xfId="2" applyFont="1" applyBorder="1" applyAlignment="1" applyProtection="1">
      <alignment horizontal="left" vertical="center"/>
      <protection locked="0"/>
    </xf>
    <xf numFmtId="0" fontId="43" fillId="0" borderId="30" xfId="2" applyFont="1" applyBorder="1" applyAlignment="1" applyProtection="1">
      <alignment horizontal="left" vertical="center"/>
      <protection locked="0"/>
    </xf>
    <xf numFmtId="0" fontId="43" fillId="0" borderId="31" xfId="2" applyFont="1" applyBorder="1" applyAlignment="1" applyProtection="1">
      <alignment horizontal="left" vertical="center"/>
      <protection locked="0"/>
    </xf>
    <xf numFmtId="0" fontId="43" fillId="0" borderId="32" xfId="2" applyFont="1" applyBorder="1" applyAlignment="1" applyProtection="1">
      <alignment horizontal="left" vertical="center"/>
      <protection locked="0"/>
    </xf>
    <xf numFmtId="0" fontId="43" fillId="0" borderId="33" xfId="2" applyFont="1" applyBorder="1" applyAlignment="1" applyProtection="1">
      <alignment horizontal="left" vertical="center"/>
      <protection locked="0"/>
    </xf>
    <xf numFmtId="0" fontId="45" fillId="0" borderId="1" xfId="2" applyFont="1" applyBorder="1" applyAlignment="1" applyProtection="1">
      <alignment horizontal="left" vertical="center"/>
      <protection locked="0"/>
    </xf>
    <xf numFmtId="0" fontId="48" fillId="0" borderId="0" xfId="2" applyFont="1" applyAlignment="1" applyProtection="1">
      <alignment horizontal="left" vertical="center"/>
      <protection locked="0"/>
    </xf>
    <xf numFmtId="0" fontId="45" fillId="0" borderId="34" xfId="2" applyFont="1" applyBorder="1" applyAlignment="1" applyProtection="1">
      <alignment horizontal="left" vertical="center"/>
      <protection locked="0"/>
    </xf>
    <xf numFmtId="0" fontId="45" fillId="0" borderId="34" xfId="2" applyFont="1" applyBorder="1" applyAlignment="1" applyProtection="1">
      <alignment horizontal="center" vertical="center"/>
      <protection locked="0"/>
    </xf>
    <xf numFmtId="0" fontId="48" fillId="0" borderId="34" xfId="2" applyFont="1" applyBorder="1" applyAlignment="1" applyProtection="1">
      <alignment horizontal="left" vertical="center"/>
      <protection locked="0"/>
    </xf>
    <xf numFmtId="0" fontId="49" fillId="0" borderId="1" xfId="2" applyFont="1" applyBorder="1" applyAlignment="1" applyProtection="1">
      <alignment horizontal="left" vertical="center"/>
      <protection locked="0"/>
    </xf>
    <xf numFmtId="0" fontId="46" fillId="0" borderId="0" xfId="2" applyFont="1" applyAlignment="1" applyProtection="1">
      <alignment horizontal="left" vertical="center"/>
      <protection locked="0"/>
    </xf>
    <xf numFmtId="0" fontId="46" fillId="0" borderId="1" xfId="2" applyFont="1" applyBorder="1" applyAlignment="1" applyProtection="1">
      <alignment horizontal="center" vertical="center"/>
      <protection locked="0"/>
    </xf>
    <xf numFmtId="0" fontId="46" fillId="0" borderId="32" xfId="2" applyFont="1" applyBorder="1" applyAlignment="1" applyProtection="1">
      <alignment horizontal="left" vertical="center"/>
      <protection locked="0"/>
    </xf>
    <xf numFmtId="0" fontId="46" fillId="2" borderId="1" xfId="2" applyFont="1" applyFill="1" applyBorder="1" applyAlignment="1" applyProtection="1">
      <alignment horizontal="left" vertical="center"/>
      <protection locked="0"/>
    </xf>
    <xf numFmtId="0" fontId="46" fillId="2" borderId="1" xfId="2" applyFont="1" applyFill="1" applyBorder="1" applyAlignment="1" applyProtection="1">
      <alignment horizontal="center" vertical="center"/>
      <protection locked="0"/>
    </xf>
    <xf numFmtId="0" fontId="43" fillId="0" borderId="35" xfId="2" applyFont="1" applyBorder="1" applyAlignment="1" applyProtection="1">
      <alignment horizontal="left" vertical="center"/>
      <protection locked="0"/>
    </xf>
    <xf numFmtId="0" fontId="47" fillId="0" borderId="34" xfId="2" applyFont="1" applyBorder="1" applyAlignment="1" applyProtection="1">
      <alignment horizontal="left" vertical="center"/>
      <protection locked="0"/>
    </xf>
    <xf numFmtId="0" fontId="43" fillId="0" borderId="36" xfId="2" applyFont="1" applyBorder="1" applyAlignment="1" applyProtection="1">
      <alignment horizontal="left" vertical="center"/>
      <protection locked="0"/>
    </xf>
    <xf numFmtId="0" fontId="43" fillId="0" borderId="1" xfId="2" applyFont="1" applyBorder="1" applyAlignment="1" applyProtection="1">
      <alignment horizontal="left" vertical="center"/>
      <protection locked="0"/>
    </xf>
    <xf numFmtId="0" fontId="47" fillId="0" borderId="1" xfId="2" applyFont="1" applyBorder="1" applyAlignment="1" applyProtection="1">
      <alignment horizontal="left" vertical="center"/>
      <protection locked="0"/>
    </xf>
    <xf numFmtId="0" fontId="48" fillId="0" borderId="1" xfId="2" applyFont="1" applyBorder="1" applyAlignment="1" applyProtection="1">
      <alignment horizontal="left" vertical="center"/>
      <protection locked="0"/>
    </xf>
    <xf numFmtId="0" fontId="46" fillId="0" borderId="34" xfId="2" applyFont="1" applyBorder="1" applyAlignment="1" applyProtection="1">
      <alignment horizontal="left" vertical="center"/>
      <protection locked="0"/>
    </xf>
    <xf numFmtId="0" fontId="43" fillId="0" borderId="1" xfId="2" applyFont="1" applyBorder="1" applyAlignment="1" applyProtection="1">
      <alignment horizontal="left" vertical="center" wrapText="1"/>
      <protection locked="0"/>
    </xf>
    <xf numFmtId="0" fontId="46" fillId="0" borderId="1" xfId="2" applyFont="1" applyBorder="1" applyAlignment="1" applyProtection="1">
      <alignment horizontal="center" vertical="center" wrapText="1"/>
      <protection locked="0"/>
    </xf>
    <xf numFmtId="0" fontId="43" fillId="0" borderId="29" xfId="2" applyFont="1" applyBorder="1" applyAlignment="1" applyProtection="1">
      <alignment horizontal="left" vertical="center" wrapText="1"/>
      <protection locked="0"/>
    </xf>
    <xf numFmtId="0" fontId="43" fillId="0" borderId="30" xfId="2" applyFont="1" applyBorder="1" applyAlignment="1" applyProtection="1">
      <alignment horizontal="left" vertical="center" wrapText="1"/>
      <protection locked="0"/>
    </xf>
    <xf numFmtId="0" fontId="43" fillId="0" borderId="31" xfId="2" applyFont="1" applyBorder="1" applyAlignment="1" applyProtection="1">
      <alignment horizontal="left" vertical="center" wrapText="1"/>
      <protection locked="0"/>
    </xf>
    <xf numFmtId="0" fontId="43" fillId="0" borderId="32" xfId="2" applyFont="1" applyBorder="1" applyAlignment="1" applyProtection="1">
      <alignment horizontal="left" vertical="center" wrapText="1"/>
      <protection locked="0"/>
    </xf>
    <xf numFmtId="0" fontId="43" fillId="0" borderId="33" xfId="2" applyFont="1" applyBorder="1" applyAlignment="1" applyProtection="1">
      <alignment horizontal="left" vertical="center" wrapText="1"/>
      <protection locked="0"/>
    </xf>
    <xf numFmtId="0" fontId="48" fillId="0" borderId="32" xfId="2" applyFont="1" applyBorder="1" applyAlignment="1" applyProtection="1">
      <alignment horizontal="left" vertical="center" wrapText="1"/>
      <protection locked="0"/>
    </xf>
    <xf numFmtId="0" fontId="48" fillId="0" borderId="33" xfId="2" applyFont="1" applyBorder="1" applyAlignment="1" applyProtection="1">
      <alignment horizontal="left" vertical="center" wrapText="1"/>
      <protection locked="0"/>
    </xf>
    <xf numFmtId="0" fontId="46" fillId="0" borderId="32" xfId="2" applyFont="1" applyBorder="1" applyAlignment="1" applyProtection="1">
      <alignment horizontal="left" vertical="center" wrapText="1"/>
      <protection locked="0"/>
    </xf>
    <xf numFmtId="0" fontId="46" fillId="0" borderId="33" xfId="2" applyFont="1" applyBorder="1" applyAlignment="1" applyProtection="1">
      <alignment horizontal="left" vertical="center" wrapText="1"/>
      <protection locked="0"/>
    </xf>
    <xf numFmtId="0" fontId="46" fillId="0" borderId="33" xfId="2" applyFont="1" applyBorder="1" applyAlignment="1" applyProtection="1">
      <alignment horizontal="left" vertical="center"/>
      <protection locked="0"/>
    </xf>
    <xf numFmtId="0" fontId="46" fillId="0" borderId="35" xfId="2" applyFont="1" applyBorder="1" applyAlignment="1" applyProtection="1">
      <alignment horizontal="left" vertical="center" wrapText="1"/>
      <protection locked="0"/>
    </xf>
    <xf numFmtId="0" fontId="46" fillId="0" borderId="34" xfId="2" applyFont="1" applyBorder="1" applyAlignment="1" applyProtection="1">
      <alignment horizontal="left" vertical="center" wrapText="1"/>
      <protection locked="0"/>
    </xf>
    <xf numFmtId="0" fontId="46" fillId="0" borderId="36" xfId="2" applyFont="1" applyBorder="1" applyAlignment="1" applyProtection="1">
      <alignment horizontal="left" vertical="center" wrapText="1"/>
      <protection locked="0"/>
    </xf>
    <xf numFmtId="0" fontId="46" fillId="0" borderId="1" xfId="2" applyFont="1" applyBorder="1" applyAlignment="1" applyProtection="1">
      <alignment horizontal="left" vertical="top"/>
      <protection locked="0"/>
    </xf>
    <xf numFmtId="0" fontId="46" fillId="0" borderId="1" xfId="2" applyFont="1" applyBorder="1" applyAlignment="1" applyProtection="1">
      <alignment horizontal="center" vertical="top"/>
      <protection locked="0"/>
    </xf>
    <xf numFmtId="0" fontId="46" fillId="0" borderId="35" xfId="2" applyFont="1" applyBorder="1" applyAlignment="1" applyProtection="1">
      <alignment horizontal="left" vertical="center"/>
      <protection locked="0"/>
    </xf>
    <xf numFmtId="0" fontId="46" fillId="0" borderId="36" xfId="2" applyFont="1" applyBorder="1" applyAlignment="1" applyProtection="1">
      <alignment horizontal="left" vertical="center"/>
      <protection locked="0"/>
    </xf>
    <xf numFmtId="0" fontId="48" fillId="0" borderId="0" xfId="2" applyFont="1" applyAlignment="1" applyProtection="1">
      <alignment vertical="center"/>
      <protection locked="0"/>
    </xf>
    <xf numFmtId="0" fontId="45" fillId="0" borderId="1" xfId="2" applyFont="1" applyBorder="1" applyAlignment="1" applyProtection="1">
      <alignment vertical="center"/>
      <protection locked="0"/>
    </xf>
    <xf numFmtId="0" fontId="48" fillId="0" borderId="34" xfId="2" applyFont="1" applyBorder="1" applyAlignment="1" applyProtection="1">
      <alignment vertical="center"/>
      <protection locked="0"/>
    </xf>
    <xf numFmtId="0" fontId="45" fillId="0" borderId="34" xfId="2" applyFont="1" applyBorder="1" applyAlignment="1" applyProtection="1">
      <alignment vertical="center"/>
      <protection locked="0"/>
    </xf>
    <xf numFmtId="0" fontId="0" fillId="0" borderId="1" xfId="2" applyFont="1" applyBorder="1" applyAlignment="1" applyProtection="1">
      <alignment vertical="top"/>
      <protection locked="0"/>
    </xf>
    <xf numFmtId="49" fontId="46" fillId="0" borderId="1" xfId="2" applyNumberFormat="1" applyFont="1" applyBorder="1" applyAlignment="1" applyProtection="1">
      <alignment horizontal="left" vertical="center"/>
      <protection locked="0"/>
    </xf>
    <xf numFmtId="0" fontId="0" fillId="0" borderId="34" xfId="2" applyFont="1" applyBorder="1" applyAlignment="1" applyProtection="1">
      <alignment vertical="top"/>
      <protection locked="0"/>
    </xf>
    <xf numFmtId="0" fontId="45" fillId="0" borderId="34" xfId="2" applyFont="1" applyBorder="1" applyAlignment="1" applyProtection="1">
      <alignment horizontal="left"/>
      <protection locked="0"/>
    </xf>
    <xf numFmtId="0" fontId="48" fillId="0" borderId="34" xfId="2" applyFont="1" applyBorder="1" applyAlignment="1" applyProtection="1">
      <protection locked="0"/>
    </xf>
    <xf numFmtId="0" fontId="43" fillId="0" borderId="32" xfId="2" applyFont="1" applyBorder="1" applyAlignment="1" applyProtection="1">
      <alignment vertical="top"/>
      <protection locked="0"/>
    </xf>
    <xf numFmtId="0" fontId="43" fillId="0" borderId="33" xfId="2" applyFont="1" applyBorder="1" applyAlignment="1" applyProtection="1">
      <alignment vertical="top"/>
      <protection locked="0"/>
    </xf>
    <xf numFmtId="0" fontId="43" fillId="0" borderId="1" xfId="2" applyFont="1" applyBorder="1" applyAlignment="1" applyProtection="1">
      <alignment horizontal="center" vertical="center"/>
      <protection locked="0"/>
    </xf>
    <xf numFmtId="0" fontId="43" fillId="0" borderId="1" xfId="2" applyFont="1" applyBorder="1" applyAlignment="1" applyProtection="1">
      <alignment horizontal="left" vertical="top"/>
      <protection locked="0"/>
    </xf>
    <xf numFmtId="0" fontId="43" fillId="0" borderId="35" xfId="2" applyFont="1" applyBorder="1" applyAlignment="1" applyProtection="1">
      <alignment vertical="top"/>
      <protection locked="0"/>
    </xf>
    <xf numFmtId="0" fontId="43" fillId="0" borderId="34" xfId="2" applyFont="1" applyBorder="1" applyAlignment="1" applyProtection="1">
      <alignment vertical="top"/>
      <protection locked="0"/>
    </xf>
    <xf numFmtId="0" fontId="43" fillId="0" borderId="36" xfId="2" applyFont="1" applyBorder="1" applyAlignment="1" applyProtection="1">
      <alignment vertical="top"/>
      <protection locked="0"/>
    </xf>
    <xf numFmtId="49" fontId="2" fillId="4" borderId="0" xfId="2" applyNumberFormat="1" applyFont="1" applyFill="1" applyBorder="1" applyAlignment="1" applyProtection="1">
      <alignment horizontal="left" vertical="center"/>
      <protection locked="0"/>
    </xf>
    <xf numFmtId="4" fontId="21" fillId="0" borderId="0" xfId="2" applyNumberFormat="1" applyFont="1" applyBorder="1" applyAlignment="1" applyProtection="1">
      <alignment vertical="center"/>
    </xf>
    <xf numFmtId="0" fontId="1" fillId="0" borderId="0" xfId="2" applyFont="1" applyBorder="1" applyAlignment="1" applyProtection="1">
      <alignment vertical="center"/>
    </xf>
    <xf numFmtId="164" fontId="1" fillId="0" borderId="0" xfId="2" applyNumberFormat="1" applyFont="1" applyBorder="1" applyAlignment="1" applyProtection="1">
      <alignment horizontal="center" vertical="center"/>
    </xf>
    <xf numFmtId="0" fontId="21" fillId="0" borderId="0" xfId="2" applyFont="1" applyAlignment="1">
      <alignment horizontal="left" vertical="top" wrapText="1"/>
    </xf>
    <xf numFmtId="0" fontId="21" fillId="0" borderId="0" xfId="2" applyFont="1" applyAlignment="1">
      <alignment horizontal="left" vertical="center"/>
    </xf>
    <xf numFmtId="0" fontId="2" fillId="0" borderId="0" xfId="2" applyFont="1" applyBorder="1" applyAlignment="1" applyProtection="1">
      <alignment horizontal="left" vertical="center"/>
    </xf>
    <xf numFmtId="0" fontId="0" fillId="0" borderId="0" xfId="2" applyFont="1" applyBorder="1" applyProtection="1"/>
    <xf numFmtId="0" fontId="3" fillId="0" borderId="0" xfId="2" applyFont="1" applyBorder="1" applyAlignment="1" applyProtection="1">
      <alignment horizontal="left" vertical="top" wrapText="1"/>
    </xf>
    <xf numFmtId="49" fontId="2" fillId="4" borderId="0" xfId="2" applyNumberFormat="1" applyFont="1" applyFill="1" applyBorder="1" applyAlignment="1" applyProtection="1">
      <alignment horizontal="lef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0" fontId="2" fillId="0" borderId="0" xfId="2" applyFont="1" applyBorder="1" applyAlignment="1" applyProtection="1">
      <alignment horizontal="left" vertical="center" wrapText="1"/>
    </xf>
    <xf numFmtId="4" fontId="22" fillId="0" borderId="8" xfId="2" applyNumberFormat="1" applyFont="1" applyBorder="1" applyAlignment="1" applyProtection="1">
      <alignment vertical="center"/>
    </xf>
    <xf numFmtId="0" fontId="0" fillId="0" borderId="8" xfId="2" applyFont="1" applyBorder="1" applyAlignment="1" applyProtection="1">
      <alignment vertical="center"/>
    </xf>
    <xf numFmtId="0" fontId="1" fillId="0" borderId="0" xfId="2" applyFont="1" applyBorder="1" applyAlignment="1" applyProtection="1">
      <alignment horizontal="right" vertical="center"/>
    </xf>
    <xf numFmtId="0" fontId="3" fillId="5" borderId="10" xfId="2" applyFont="1" applyFill="1" applyBorder="1" applyAlignment="1" applyProtection="1">
      <alignment horizontal="left" vertical="center"/>
    </xf>
    <xf numFmtId="0" fontId="0" fillId="5" borderId="10" xfId="2" applyFont="1" applyFill="1" applyBorder="1" applyAlignment="1" applyProtection="1">
      <alignment vertical="center"/>
    </xf>
    <xf numFmtId="4" fontId="3" fillId="5" borderId="10" xfId="2" applyNumberFormat="1" applyFont="1" applyFill="1" applyBorder="1" applyAlignment="1" applyProtection="1">
      <alignment vertical="center"/>
    </xf>
    <xf numFmtId="0" fontId="0" fillId="5" borderId="11" xfId="2" applyFont="1" applyFill="1" applyBorder="1" applyAlignment="1" applyProtection="1">
      <alignment vertical="center"/>
    </xf>
    <xf numFmtId="0" fontId="0" fillId="0" borderId="0" xfId="2" applyFont="1"/>
    <xf numFmtId="4" fontId="29" fillId="0" borderId="0" xfId="2" applyNumberFormat="1" applyFont="1" applyAlignment="1" applyProtection="1">
      <alignment vertical="center"/>
    </xf>
    <xf numFmtId="0" fontId="29" fillId="0" borderId="0" xfId="2" applyFont="1" applyAlignment="1" applyProtection="1">
      <alignment vertical="center"/>
    </xf>
    <xf numFmtId="0" fontId="28" fillId="0" borderId="0" xfId="2" applyFont="1" applyAlignment="1" applyProtection="1">
      <alignment horizontal="left" vertical="center" wrapText="1"/>
    </xf>
    <xf numFmtId="4" fontId="25" fillId="0" borderId="0" xfId="2" applyNumberFormat="1" applyFont="1" applyAlignment="1" applyProtection="1">
      <alignment horizontal="right" vertical="center"/>
    </xf>
    <xf numFmtId="4" fontId="25" fillId="0" borderId="0" xfId="2" applyNumberFormat="1" applyFont="1" applyAlignment="1" applyProtection="1">
      <alignment vertical="center"/>
    </xf>
    <xf numFmtId="0" fontId="3" fillId="0" borderId="0" xfId="2" applyFont="1" applyAlignment="1" applyProtection="1">
      <alignment horizontal="left" vertical="center" wrapText="1"/>
    </xf>
    <xf numFmtId="0" fontId="3" fillId="0" borderId="0" xfId="2" applyFont="1" applyAlignment="1" applyProtection="1">
      <alignment vertical="center"/>
    </xf>
    <xf numFmtId="165" fontId="2" fillId="0" borderId="0" xfId="2" applyNumberFormat="1" applyFont="1" applyAlignment="1" applyProtection="1">
      <alignment horizontal="left" vertical="center"/>
    </xf>
    <xf numFmtId="0" fontId="2" fillId="0" borderId="0" xfId="2" applyFont="1" applyAlignment="1" applyProtection="1">
      <alignment vertical="center"/>
    </xf>
    <xf numFmtId="0" fontId="24" fillId="0" borderId="15" xfId="2" applyFont="1" applyBorder="1" applyAlignment="1">
      <alignment horizontal="center" vertical="center"/>
    </xf>
    <xf numFmtId="0" fontId="24" fillId="0" borderId="16" xfId="2" applyFont="1" applyBorder="1" applyAlignment="1">
      <alignment horizontal="left" vertical="center"/>
    </xf>
    <xf numFmtId="0" fontId="1" fillId="0" borderId="18" xfId="2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1" fillId="0" borderId="18" xfId="2" applyFont="1" applyBorder="1" applyAlignment="1" applyProtection="1">
      <alignment horizontal="left" vertical="center"/>
    </xf>
    <xf numFmtId="0" fontId="1" fillId="0" borderId="0" xfId="2" applyFont="1" applyBorder="1" applyAlignment="1" applyProtection="1">
      <alignment horizontal="left" vertical="center"/>
    </xf>
    <xf numFmtId="0" fontId="2" fillId="6" borderId="9" xfId="2" applyFont="1" applyFill="1" applyBorder="1" applyAlignment="1" applyProtection="1">
      <alignment horizontal="center" vertical="center"/>
    </xf>
    <xf numFmtId="0" fontId="2" fillId="6" borderId="10" xfId="2" applyFont="1" applyFill="1" applyBorder="1" applyAlignment="1" applyProtection="1">
      <alignment horizontal="left" vertical="center"/>
    </xf>
    <xf numFmtId="0" fontId="2" fillId="6" borderId="10" xfId="2" applyFont="1" applyFill="1" applyBorder="1" applyAlignment="1" applyProtection="1">
      <alignment horizontal="center" vertical="center"/>
    </xf>
    <xf numFmtId="0" fontId="2" fillId="6" borderId="10" xfId="2" applyFont="1" applyFill="1" applyBorder="1" applyAlignment="1" applyProtection="1">
      <alignment horizontal="right" vertical="center"/>
    </xf>
    <xf numFmtId="0" fontId="20" fillId="0" borderId="0" xfId="2" applyFont="1" applyAlignment="1" applyProtection="1">
      <alignment horizontal="left" vertical="center" wrapText="1"/>
    </xf>
    <xf numFmtId="0" fontId="20" fillId="0" borderId="0" xfId="2" applyFont="1" applyAlignment="1" applyProtection="1">
      <alignment horizontal="left" vertical="center"/>
    </xf>
    <xf numFmtId="0" fontId="0" fillId="0" borderId="0" xfId="2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20" fillId="0" borderId="0" xfId="2" applyFont="1" applyBorder="1" applyAlignment="1" applyProtection="1">
      <alignment horizontal="left" vertical="center" wrapText="1"/>
    </xf>
    <xf numFmtId="0" fontId="20" fillId="0" borderId="0" xfId="2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 wrapText="1"/>
    </xf>
    <xf numFmtId="0" fontId="0" fillId="0" borderId="0" xfId="2" applyFont="1" applyBorder="1" applyAlignment="1" applyProtection="1">
      <alignment vertical="center"/>
    </xf>
    <xf numFmtId="0" fontId="44" fillId="0" borderId="1" xfId="2" applyFont="1" applyBorder="1" applyAlignment="1" applyProtection="1">
      <alignment horizontal="center" vertical="center" wrapText="1"/>
      <protection locked="0"/>
    </xf>
    <xf numFmtId="0" fontId="46" fillId="0" borderId="1" xfId="2" applyFont="1" applyBorder="1" applyAlignment="1" applyProtection="1">
      <alignment horizontal="left" vertical="top"/>
      <protection locked="0"/>
    </xf>
    <xf numFmtId="0" fontId="46" fillId="0" borderId="1" xfId="2" applyFont="1" applyBorder="1" applyAlignment="1" applyProtection="1">
      <alignment horizontal="left" vertical="center"/>
      <protection locked="0"/>
    </xf>
    <xf numFmtId="0" fontId="46" fillId="0" borderId="1" xfId="2" applyFont="1" applyBorder="1" applyAlignment="1" applyProtection="1">
      <alignment horizontal="left" vertical="center" wrapText="1"/>
      <protection locked="0"/>
    </xf>
    <xf numFmtId="49" fontId="46" fillId="0" borderId="1" xfId="2" applyNumberFormat="1" applyFont="1" applyBorder="1" applyAlignment="1" applyProtection="1">
      <alignment horizontal="left" vertical="center" wrapText="1"/>
      <protection locked="0"/>
    </xf>
    <xf numFmtId="0" fontId="44" fillId="0" borderId="1" xfId="2" applyFont="1" applyBorder="1" applyAlignment="1" applyProtection="1">
      <alignment horizontal="center" vertical="center"/>
      <protection locked="0"/>
    </xf>
    <xf numFmtId="0" fontId="45" fillId="0" borderId="34" xfId="2" applyFont="1" applyBorder="1" applyAlignment="1" applyProtection="1">
      <alignment horizontal="left"/>
      <protection locked="0"/>
    </xf>
    <xf numFmtId="0" fontId="45" fillId="0" borderId="34" xfId="2" applyFont="1" applyBorder="1" applyAlignment="1" applyProtection="1">
      <alignment horizontal="left" wrapText="1"/>
      <protection locked="0"/>
    </xf>
  </cellXfs>
  <cellStyles count="3">
    <cellStyle name="Hypertextový odkaz" xfId="1" builtinId="8"/>
    <cellStyle name="Normal" xfId="2"/>
    <cellStyle name="Normální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/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15" activePane="bottomLeft" state="frozen"/>
      <selection pane="bottomLeft" activeCell="AN15" sqref="AN1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5" t="s">
        <v>16</v>
      </c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29"/>
      <c r="AQ5" s="31"/>
      <c r="BE5" s="353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7" t="s">
        <v>19</v>
      </c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29"/>
      <c r="AQ6" s="31"/>
      <c r="BE6" s="354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54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54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4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21</v>
      </c>
      <c r="AO10" s="29"/>
      <c r="AP10" s="29"/>
      <c r="AQ10" s="31"/>
      <c r="BE10" s="354"/>
      <c r="BS10" s="24" t="s">
        <v>8</v>
      </c>
    </row>
    <row r="11" spans="1:74" ht="18.399999999999999" customHeight="1">
      <c r="B11" s="28"/>
      <c r="C11" s="29"/>
      <c r="D11" s="29"/>
      <c r="E11" s="35" t="s">
        <v>24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29</v>
      </c>
      <c r="AL11" s="29"/>
      <c r="AM11" s="29"/>
      <c r="AN11" s="35" t="s">
        <v>21</v>
      </c>
      <c r="AO11" s="29"/>
      <c r="AP11" s="29"/>
      <c r="AQ11" s="31"/>
      <c r="BE11" s="354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4"/>
      <c r="BS12" s="24" t="s">
        <v>8</v>
      </c>
    </row>
    <row r="13" spans="1:74" ht="14.45" customHeight="1">
      <c r="B13" s="28"/>
      <c r="C13" s="29"/>
      <c r="D13" s="37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782</v>
      </c>
      <c r="AO13" s="29"/>
      <c r="AP13" s="29"/>
      <c r="AQ13" s="31"/>
      <c r="BE13" s="354"/>
      <c r="BS13" s="24" t="s">
        <v>8</v>
      </c>
    </row>
    <row r="14" spans="1:74" ht="15">
      <c r="B14" s="28"/>
      <c r="C14" s="29"/>
      <c r="D14" s="29"/>
      <c r="E14" s="358" t="s">
        <v>781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7" t="s">
        <v>29</v>
      </c>
      <c r="AL14" s="29"/>
      <c r="AM14" s="29"/>
      <c r="AN14" s="349" t="s">
        <v>783</v>
      </c>
      <c r="AO14" s="29"/>
      <c r="AP14" s="29"/>
      <c r="AQ14" s="31"/>
      <c r="BE14" s="354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4"/>
      <c r="BS15" s="24" t="s">
        <v>6</v>
      </c>
    </row>
    <row r="16" spans="1:74" ht="14.45" customHeight="1">
      <c r="B16" s="28"/>
      <c r="C16" s="29"/>
      <c r="D16" s="37" t="s">
        <v>31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21</v>
      </c>
      <c r="AO16" s="29"/>
      <c r="AP16" s="29"/>
      <c r="AQ16" s="31"/>
      <c r="BE16" s="354"/>
      <c r="BS16" s="24" t="s">
        <v>6</v>
      </c>
    </row>
    <row r="17" spans="2:71" ht="18.399999999999999" customHeight="1">
      <c r="B17" s="28"/>
      <c r="C17" s="29"/>
      <c r="D17" s="29"/>
      <c r="E17" s="35" t="s">
        <v>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29</v>
      </c>
      <c r="AL17" s="29"/>
      <c r="AM17" s="29"/>
      <c r="AN17" s="35" t="s">
        <v>21</v>
      </c>
      <c r="AO17" s="29"/>
      <c r="AP17" s="29"/>
      <c r="AQ17" s="31"/>
      <c r="BE17" s="354"/>
      <c r="BS17" s="24" t="s">
        <v>32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4"/>
      <c r="BS18" s="24" t="s">
        <v>8</v>
      </c>
    </row>
    <row r="19" spans="2:71" ht="14.45" customHeight="1">
      <c r="B19" s="28"/>
      <c r="C19" s="29"/>
      <c r="D19" s="37" t="s">
        <v>33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4"/>
      <c r="BS19" s="24" t="s">
        <v>8</v>
      </c>
    </row>
    <row r="20" spans="2:71" ht="22.5" customHeight="1">
      <c r="B20" s="28"/>
      <c r="C20" s="29"/>
      <c r="D20" s="29"/>
      <c r="E20" s="360" t="s">
        <v>21</v>
      </c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29"/>
      <c r="AP20" s="29"/>
      <c r="AQ20" s="31"/>
      <c r="BE20" s="354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4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4"/>
    </row>
    <row r="23" spans="2:71" s="1" customFormat="1" ht="25.9" customHeight="1">
      <c r="B23" s="41"/>
      <c r="C23" s="42"/>
      <c r="D23" s="43" t="s">
        <v>34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1">
        <f>ROUND(AG51,2)</f>
        <v>1960476.05</v>
      </c>
      <c r="AL23" s="362"/>
      <c r="AM23" s="362"/>
      <c r="AN23" s="362"/>
      <c r="AO23" s="362"/>
      <c r="AP23" s="42"/>
      <c r="AQ23" s="45"/>
      <c r="BE23" s="354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4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3" t="s">
        <v>35</v>
      </c>
      <c r="M25" s="363"/>
      <c r="N25" s="363"/>
      <c r="O25" s="363"/>
      <c r="P25" s="42"/>
      <c r="Q25" s="42"/>
      <c r="R25" s="42"/>
      <c r="S25" s="42"/>
      <c r="T25" s="42"/>
      <c r="U25" s="42"/>
      <c r="V25" s="42"/>
      <c r="W25" s="363" t="s">
        <v>36</v>
      </c>
      <c r="X25" s="363"/>
      <c r="Y25" s="363"/>
      <c r="Z25" s="363"/>
      <c r="AA25" s="363"/>
      <c r="AB25" s="363"/>
      <c r="AC25" s="363"/>
      <c r="AD25" s="363"/>
      <c r="AE25" s="363"/>
      <c r="AF25" s="42"/>
      <c r="AG25" s="42"/>
      <c r="AH25" s="42"/>
      <c r="AI25" s="42"/>
      <c r="AJ25" s="42"/>
      <c r="AK25" s="363" t="s">
        <v>37</v>
      </c>
      <c r="AL25" s="363"/>
      <c r="AM25" s="363"/>
      <c r="AN25" s="363"/>
      <c r="AO25" s="363"/>
      <c r="AP25" s="42"/>
      <c r="AQ25" s="45"/>
      <c r="BE25" s="354"/>
    </row>
    <row r="26" spans="2:71" s="2" customFormat="1" ht="14.45" customHeight="1">
      <c r="B26" s="47"/>
      <c r="C26" s="48"/>
      <c r="D26" s="49" t="s">
        <v>38</v>
      </c>
      <c r="E26" s="48"/>
      <c r="F26" s="49" t="s">
        <v>39</v>
      </c>
      <c r="G26" s="48"/>
      <c r="H26" s="48"/>
      <c r="I26" s="48"/>
      <c r="J26" s="48"/>
      <c r="K26" s="48"/>
      <c r="L26" s="352">
        <v>0.21</v>
      </c>
      <c r="M26" s="351"/>
      <c r="N26" s="351"/>
      <c r="O26" s="351"/>
      <c r="P26" s="48"/>
      <c r="Q26" s="48"/>
      <c r="R26" s="48"/>
      <c r="S26" s="48"/>
      <c r="T26" s="48"/>
      <c r="U26" s="48"/>
      <c r="V26" s="48"/>
      <c r="W26" s="350">
        <f>ROUND(AZ51,2)</f>
        <v>1960476.05</v>
      </c>
      <c r="X26" s="351"/>
      <c r="Y26" s="351"/>
      <c r="Z26" s="351"/>
      <c r="AA26" s="351"/>
      <c r="AB26" s="351"/>
      <c r="AC26" s="351"/>
      <c r="AD26" s="351"/>
      <c r="AE26" s="351"/>
      <c r="AF26" s="48"/>
      <c r="AG26" s="48"/>
      <c r="AH26" s="48"/>
      <c r="AI26" s="48"/>
      <c r="AJ26" s="48"/>
      <c r="AK26" s="350">
        <f>ROUND(AV51,2)</f>
        <v>411699.97</v>
      </c>
      <c r="AL26" s="351"/>
      <c r="AM26" s="351"/>
      <c r="AN26" s="351"/>
      <c r="AO26" s="351"/>
      <c r="AP26" s="48"/>
      <c r="AQ26" s="50"/>
      <c r="BE26" s="354"/>
    </row>
    <row r="27" spans="2:71" s="2" customFormat="1" ht="14.45" customHeight="1">
      <c r="B27" s="47"/>
      <c r="C27" s="48"/>
      <c r="D27" s="48"/>
      <c r="E27" s="48"/>
      <c r="F27" s="49" t="s">
        <v>40</v>
      </c>
      <c r="G27" s="48"/>
      <c r="H27" s="48"/>
      <c r="I27" s="48"/>
      <c r="J27" s="48"/>
      <c r="K27" s="48"/>
      <c r="L27" s="352">
        <v>0.15</v>
      </c>
      <c r="M27" s="351"/>
      <c r="N27" s="351"/>
      <c r="O27" s="351"/>
      <c r="P27" s="48"/>
      <c r="Q27" s="48"/>
      <c r="R27" s="48"/>
      <c r="S27" s="48"/>
      <c r="T27" s="48"/>
      <c r="U27" s="48"/>
      <c r="V27" s="48"/>
      <c r="W27" s="350">
        <f>ROUND(BA51,2)</f>
        <v>0</v>
      </c>
      <c r="X27" s="351"/>
      <c r="Y27" s="351"/>
      <c r="Z27" s="351"/>
      <c r="AA27" s="351"/>
      <c r="AB27" s="351"/>
      <c r="AC27" s="351"/>
      <c r="AD27" s="351"/>
      <c r="AE27" s="351"/>
      <c r="AF27" s="48"/>
      <c r="AG27" s="48"/>
      <c r="AH27" s="48"/>
      <c r="AI27" s="48"/>
      <c r="AJ27" s="48"/>
      <c r="AK27" s="350">
        <f>ROUND(AW51,2)</f>
        <v>0</v>
      </c>
      <c r="AL27" s="351"/>
      <c r="AM27" s="351"/>
      <c r="AN27" s="351"/>
      <c r="AO27" s="351"/>
      <c r="AP27" s="48"/>
      <c r="AQ27" s="50"/>
      <c r="BE27" s="354"/>
    </row>
    <row r="28" spans="2:71" s="2" customFormat="1" ht="14.45" hidden="1" customHeight="1">
      <c r="B28" s="47"/>
      <c r="C28" s="48"/>
      <c r="D28" s="48"/>
      <c r="E28" s="48"/>
      <c r="F28" s="49" t="s">
        <v>41</v>
      </c>
      <c r="G28" s="48"/>
      <c r="H28" s="48"/>
      <c r="I28" s="48"/>
      <c r="J28" s="48"/>
      <c r="K28" s="48"/>
      <c r="L28" s="352">
        <v>0.21</v>
      </c>
      <c r="M28" s="351"/>
      <c r="N28" s="351"/>
      <c r="O28" s="351"/>
      <c r="P28" s="48"/>
      <c r="Q28" s="48"/>
      <c r="R28" s="48"/>
      <c r="S28" s="48"/>
      <c r="T28" s="48"/>
      <c r="U28" s="48"/>
      <c r="V28" s="48"/>
      <c r="W28" s="350">
        <f>ROUND(BB51,2)</f>
        <v>0</v>
      </c>
      <c r="X28" s="351"/>
      <c r="Y28" s="351"/>
      <c r="Z28" s="351"/>
      <c r="AA28" s="351"/>
      <c r="AB28" s="351"/>
      <c r="AC28" s="351"/>
      <c r="AD28" s="351"/>
      <c r="AE28" s="351"/>
      <c r="AF28" s="48"/>
      <c r="AG28" s="48"/>
      <c r="AH28" s="48"/>
      <c r="AI28" s="48"/>
      <c r="AJ28" s="48"/>
      <c r="AK28" s="350">
        <v>0</v>
      </c>
      <c r="AL28" s="351"/>
      <c r="AM28" s="351"/>
      <c r="AN28" s="351"/>
      <c r="AO28" s="351"/>
      <c r="AP28" s="48"/>
      <c r="AQ28" s="50"/>
      <c r="BE28" s="354"/>
    </row>
    <row r="29" spans="2:71" s="2" customFormat="1" ht="14.45" hidden="1" customHeight="1">
      <c r="B29" s="47"/>
      <c r="C29" s="48"/>
      <c r="D29" s="48"/>
      <c r="E29" s="48"/>
      <c r="F29" s="49" t="s">
        <v>42</v>
      </c>
      <c r="G29" s="48"/>
      <c r="H29" s="48"/>
      <c r="I29" s="48"/>
      <c r="J29" s="48"/>
      <c r="K29" s="48"/>
      <c r="L29" s="352">
        <v>0.15</v>
      </c>
      <c r="M29" s="351"/>
      <c r="N29" s="351"/>
      <c r="O29" s="351"/>
      <c r="P29" s="48"/>
      <c r="Q29" s="48"/>
      <c r="R29" s="48"/>
      <c r="S29" s="48"/>
      <c r="T29" s="48"/>
      <c r="U29" s="48"/>
      <c r="V29" s="48"/>
      <c r="W29" s="350">
        <f>ROUND(BC51,2)</f>
        <v>0</v>
      </c>
      <c r="X29" s="351"/>
      <c r="Y29" s="351"/>
      <c r="Z29" s="351"/>
      <c r="AA29" s="351"/>
      <c r="AB29" s="351"/>
      <c r="AC29" s="351"/>
      <c r="AD29" s="351"/>
      <c r="AE29" s="351"/>
      <c r="AF29" s="48"/>
      <c r="AG29" s="48"/>
      <c r="AH29" s="48"/>
      <c r="AI29" s="48"/>
      <c r="AJ29" s="48"/>
      <c r="AK29" s="350">
        <v>0</v>
      </c>
      <c r="AL29" s="351"/>
      <c r="AM29" s="351"/>
      <c r="AN29" s="351"/>
      <c r="AO29" s="351"/>
      <c r="AP29" s="48"/>
      <c r="AQ29" s="50"/>
      <c r="BE29" s="354"/>
    </row>
    <row r="30" spans="2:71" s="2" customFormat="1" ht="14.45" hidden="1" customHeight="1">
      <c r="B30" s="47"/>
      <c r="C30" s="48"/>
      <c r="D30" s="48"/>
      <c r="E30" s="48"/>
      <c r="F30" s="49" t="s">
        <v>43</v>
      </c>
      <c r="G30" s="48"/>
      <c r="H30" s="48"/>
      <c r="I30" s="48"/>
      <c r="J30" s="48"/>
      <c r="K30" s="48"/>
      <c r="L30" s="352">
        <v>0</v>
      </c>
      <c r="M30" s="351"/>
      <c r="N30" s="351"/>
      <c r="O30" s="351"/>
      <c r="P30" s="48"/>
      <c r="Q30" s="48"/>
      <c r="R30" s="48"/>
      <c r="S30" s="48"/>
      <c r="T30" s="48"/>
      <c r="U30" s="48"/>
      <c r="V30" s="48"/>
      <c r="W30" s="350">
        <f>ROUND(BD51,2)</f>
        <v>0</v>
      </c>
      <c r="X30" s="351"/>
      <c r="Y30" s="351"/>
      <c r="Z30" s="351"/>
      <c r="AA30" s="351"/>
      <c r="AB30" s="351"/>
      <c r="AC30" s="351"/>
      <c r="AD30" s="351"/>
      <c r="AE30" s="351"/>
      <c r="AF30" s="48"/>
      <c r="AG30" s="48"/>
      <c r="AH30" s="48"/>
      <c r="AI30" s="48"/>
      <c r="AJ30" s="48"/>
      <c r="AK30" s="350">
        <v>0</v>
      </c>
      <c r="AL30" s="351"/>
      <c r="AM30" s="351"/>
      <c r="AN30" s="351"/>
      <c r="AO30" s="351"/>
      <c r="AP30" s="48"/>
      <c r="AQ30" s="50"/>
      <c r="BE30" s="354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4"/>
    </row>
    <row r="32" spans="2:71" s="1" customFormat="1" ht="25.9" customHeight="1">
      <c r="B32" s="41"/>
      <c r="C32" s="51"/>
      <c r="D32" s="52" t="s">
        <v>44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45</v>
      </c>
      <c r="U32" s="53"/>
      <c r="V32" s="53"/>
      <c r="W32" s="53"/>
      <c r="X32" s="364" t="s">
        <v>46</v>
      </c>
      <c r="Y32" s="365"/>
      <c r="Z32" s="365"/>
      <c r="AA32" s="365"/>
      <c r="AB32" s="365"/>
      <c r="AC32" s="53"/>
      <c r="AD32" s="53"/>
      <c r="AE32" s="53"/>
      <c r="AF32" s="53"/>
      <c r="AG32" s="53"/>
      <c r="AH32" s="53"/>
      <c r="AI32" s="53"/>
      <c r="AJ32" s="53"/>
      <c r="AK32" s="366">
        <f>SUM(AK23:AK30)</f>
        <v>2372176.02</v>
      </c>
      <c r="AL32" s="365"/>
      <c r="AM32" s="365"/>
      <c r="AN32" s="365"/>
      <c r="AO32" s="367"/>
      <c r="AP32" s="51"/>
      <c r="AQ32" s="55"/>
      <c r="BE32" s="354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47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2017/12122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4" t="str">
        <f>K6</f>
        <v>Místní komunikace na parcelách  912, 884/3, 884/6 a 411, k.ú. Valšov</v>
      </c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75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5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 xml:space="preserve"> 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76" t="str">
        <f>IF(AN8= "","",AN8)</f>
        <v>30. 11. 2017</v>
      </c>
      <c r="AN44" s="376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5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 xml:space="preserve"> 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31</v>
      </c>
      <c r="AJ46" s="63"/>
      <c r="AK46" s="63"/>
      <c r="AL46" s="63"/>
      <c r="AM46" s="377" t="str">
        <f>IF(E17="","",E17)</f>
        <v xml:space="preserve"> </v>
      </c>
      <c r="AN46" s="377"/>
      <c r="AO46" s="377"/>
      <c r="AP46" s="377"/>
      <c r="AQ46" s="63"/>
      <c r="AR46" s="61"/>
      <c r="AS46" s="378" t="s">
        <v>48</v>
      </c>
      <c r="AT46" s="379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5">
      <c r="B47" s="41"/>
      <c r="C47" s="65" t="s">
        <v>30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>KARETA s.r.o., Krnovská 1877/51, 792 01 Bruntál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80"/>
      <c r="AT47" s="381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82"/>
      <c r="AT48" s="383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84" t="s">
        <v>49</v>
      </c>
      <c r="D49" s="385"/>
      <c r="E49" s="385"/>
      <c r="F49" s="385"/>
      <c r="G49" s="385"/>
      <c r="H49" s="79"/>
      <c r="I49" s="386" t="s">
        <v>50</v>
      </c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7" t="s">
        <v>51</v>
      </c>
      <c r="AH49" s="385"/>
      <c r="AI49" s="385"/>
      <c r="AJ49" s="385"/>
      <c r="AK49" s="385"/>
      <c r="AL49" s="385"/>
      <c r="AM49" s="385"/>
      <c r="AN49" s="386" t="s">
        <v>52</v>
      </c>
      <c r="AO49" s="385"/>
      <c r="AP49" s="385"/>
      <c r="AQ49" s="80" t="s">
        <v>53</v>
      </c>
      <c r="AR49" s="61"/>
      <c r="AS49" s="81" t="s">
        <v>54</v>
      </c>
      <c r="AT49" s="82" t="s">
        <v>55</v>
      </c>
      <c r="AU49" s="82" t="s">
        <v>56</v>
      </c>
      <c r="AV49" s="82" t="s">
        <v>57</v>
      </c>
      <c r="AW49" s="82" t="s">
        <v>58</v>
      </c>
      <c r="AX49" s="82" t="s">
        <v>59</v>
      </c>
      <c r="AY49" s="82" t="s">
        <v>60</v>
      </c>
      <c r="AZ49" s="82" t="s">
        <v>61</v>
      </c>
      <c r="BA49" s="82" t="s">
        <v>62</v>
      </c>
      <c r="BB49" s="82" t="s">
        <v>63</v>
      </c>
      <c r="BC49" s="82" t="s">
        <v>64</v>
      </c>
      <c r="BD49" s="83" t="s">
        <v>65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66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72">
        <f>ROUND(AG52,2)</f>
        <v>1960476.05</v>
      </c>
      <c r="AH51" s="372"/>
      <c r="AI51" s="372"/>
      <c r="AJ51" s="372"/>
      <c r="AK51" s="372"/>
      <c r="AL51" s="372"/>
      <c r="AM51" s="372"/>
      <c r="AN51" s="373">
        <f>SUM(AG51,AT51)</f>
        <v>2372176.02</v>
      </c>
      <c r="AO51" s="373"/>
      <c r="AP51" s="373"/>
      <c r="AQ51" s="89" t="s">
        <v>21</v>
      </c>
      <c r="AR51" s="71"/>
      <c r="AS51" s="90">
        <f>ROUND(AS52,2)</f>
        <v>0</v>
      </c>
      <c r="AT51" s="91">
        <f>ROUND(SUM(AV51:AW51),2)</f>
        <v>411699.97</v>
      </c>
      <c r="AU51" s="92">
        <f>ROUND(AU52,5)</f>
        <v>0</v>
      </c>
      <c r="AV51" s="91">
        <f>ROUND(AZ51*L26,2)</f>
        <v>411699.97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ROUND(AZ52,2)</f>
        <v>1960476.05</v>
      </c>
      <c r="BA51" s="91">
        <f>ROUND(BA52,2)</f>
        <v>0</v>
      </c>
      <c r="BB51" s="91">
        <f>ROUND(BB52,2)</f>
        <v>0</v>
      </c>
      <c r="BC51" s="91">
        <f>ROUND(BC52,2)</f>
        <v>0</v>
      </c>
      <c r="BD51" s="93">
        <f>ROUND(BD52,2)</f>
        <v>0</v>
      </c>
      <c r="BS51" s="94" t="s">
        <v>67</v>
      </c>
      <c r="BT51" s="94" t="s">
        <v>68</v>
      </c>
      <c r="BU51" s="95" t="s">
        <v>69</v>
      </c>
      <c r="BV51" s="94" t="s">
        <v>70</v>
      </c>
      <c r="BW51" s="94" t="s">
        <v>7</v>
      </c>
      <c r="BX51" s="94" t="s">
        <v>71</v>
      </c>
      <c r="CL51" s="94" t="s">
        <v>21</v>
      </c>
    </row>
    <row r="52" spans="1:91" s="5" customFormat="1" ht="37.5" customHeight="1">
      <c r="A52" s="96" t="s">
        <v>72</v>
      </c>
      <c r="B52" s="97"/>
      <c r="C52" s="98"/>
      <c r="D52" s="371" t="s">
        <v>73</v>
      </c>
      <c r="E52" s="371"/>
      <c r="F52" s="371"/>
      <c r="G52" s="371"/>
      <c r="H52" s="371"/>
      <c r="I52" s="99"/>
      <c r="J52" s="371" t="s">
        <v>74</v>
      </c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69">
        <f>'2017-12122_A - ÚSEK  A - ...'!J27</f>
        <v>1960476.05</v>
      </c>
      <c r="AH52" s="370"/>
      <c r="AI52" s="370"/>
      <c r="AJ52" s="370"/>
      <c r="AK52" s="370"/>
      <c r="AL52" s="370"/>
      <c r="AM52" s="370"/>
      <c r="AN52" s="369">
        <f>SUM(AG52,AT52)</f>
        <v>2372176.02</v>
      </c>
      <c r="AO52" s="370"/>
      <c r="AP52" s="370"/>
      <c r="AQ52" s="100" t="s">
        <v>75</v>
      </c>
      <c r="AR52" s="101"/>
      <c r="AS52" s="102">
        <v>0</v>
      </c>
      <c r="AT52" s="103">
        <f>ROUND(SUM(AV52:AW52),2)</f>
        <v>411699.97</v>
      </c>
      <c r="AU52" s="104">
        <f>'2017-12122_A - ÚSEK  A - ...'!P82</f>
        <v>0</v>
      </c>
      <c r="AV52" s="103">
        <f>'2017-12122_A - ÚSEK  A - ...'!J30</f>
        <v>411699.97</v>
      </c>
      <c r="AW52" s="103">
        <f>'2017-12122_A - ÚSEK  A - ...'!J31</f>
        <v>0</v>
      </c>
      <c r="AX52" s="103">
        <f>'2017-12122_A - ÚSEK  A - ...'!J32</f>
        <v>0</v>
      </c>
      <c r="AY52" s="103">
        <f>'2017-12122_A - ÚSEK  A - ...'!J33</f>
        <v>0</v>
      </c>
      <c r="AZ52" s="103">
        <f>'2017-12122_A - ÚSEK  A - ...'!F30</f>
        <v>1960476.05</v>
      </c>
      <c r="BA52" s="103">
        <f>'2017-12122_A - ÚSEK  A - ...'!F31</f>
        <v>0</v>
      </c>
      <c r="BB52" s="103">
        <f>'2017-12122_A - ÚSEK  A - ...'!F32</f>
        <v>0</v>
      </c>
      <c r="BC52" s="103">
        <f>'2017-12122_A - ÚSEK  A - ...'!F33</f>
        <v>0</v>
      </c>
      <c r="BD52" s="105">
        <f>'2017-12122_A - ÚSEK  A - ...'!F34</f>
        <v>0</v>
      </c>
      <c r="BT52" s="106" t="s">
        <v>76</v>
      </c>
      <c r="BV52" s="106" t="s">
        <v>70</v>
      </c>
      <c r="BW52" s="106" t="s">
        <v>77</v>
      </c>
      <c r="BX52" s="106" t="s">
        <v>7</v>
      </c>
      <c r="CL52" s="106" t="s">
        <v>21</v>
      </c>
      <c r="CM52" s="106" t="s">
        <v>78</v>
      </c>
    </row>
    <row r="53" spans="1:91" s="1" customFormat="1" ht="30" customHeight="1">
      <c r="B53" s="4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1"/>
    </row>
    <row r="54" spans="1:91" s="1" customFormat="1" ht="6.95" customHeight="1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61"/>
    </row>
  </sheetData>
  <sheetProtection sheet="1" objects="1" scenarios="1" formatCells="0" formatColumns="0" formatRows="0" sort="0" autoFilter="0"/>
  <mergeCells count="41">
    <mergeCell ref="L30:O30"/>
    <mergeCell ref="D52:H52"/>
    <mergeCell ref="J52:AF52"/>
    <mergeCell ref="AG51:AM51"/>
    <mergeCell ref="AN51:AP51"/>
    <mergeCell ref="L42:AO42"/>
    <mergeCell ref="AM44:AN44"/>
    <mergeCell ref="AM46:AP46"/>
    <mergeCell ref="C49:G49"/>
    <mergeCell ref="I49:AF49"/>
    <mergeCell ref="AG49:AM49"/>
    <mergeCell ref="AN49:AP49"/>
    <mergeCell ref="AK32:AO32"/>
    <mergeCell ref="W28:AE28"/>
    <mergeCell ref="AK28:AO28"/>
    <mergeCell ref="AR2:BE2"/>
    <mergeCell ref="AN52:AP52"/>
    <mergeCell ref="AG52:AM52"/>
    <mergeCell ref="AS46:AT48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W27:AE27"/>
    <mergeCell ref="AK27:AO27"/>
    <mergeCell ref="L28:O28"/>
    <mergeCell ref="L29:O29"/>
    <mergeCell ref="W29:AE29"/>
    <mergeCell ref="AK29:AO29"/>
  </mergeCells>
  <hyperlinks>
    <hyperlink ref="K1:S1" location="C2" display="1) Rekapitulace stavby"/>
    <hyperlink ref="W1:AI1" location="C51" display="2) Rekapitulace objektů stavby a soupisů prací"/>
    <hyperlink ref="A52" location="'2017-12122_A - ÚSEK  A - 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94"/>
  <sheetViews>
    <sheetView showGridLines="0" workbookViewId="0">
      <pane ySplit="1" topLeftCell="A6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8"/>
      <c r="C1" s="108"/>
      <c r="D1" s="109" t="s">
        <v>1</v>
      </c>
      <c r="E1" s="108"/>
      <c r="F1" s="110" t="s">
        <v>79</v>
      </c>
      <c r="G1" s="391" t="s">
        <v>80</v>
      </c>
      <c r="H1" s="391"/>
      <c r="I1" s="111"/>
      <c r="J1" s="110" t="s">
        <v>81</v>
      </c>
      <c r="K1" s="109" t="s">
        <v>82</v>
      </c>
      <c r="L1" s="110" t="s">
        <v>83</v>
      </c>
      <c r="M1" s="110"/>
      <c r="N1" s="110"/>
      <c r="O1" s="110"/>
      <c r="P1" s="110"/>
      <c r="Q1" s="110"/>
      <c r="R1" s="110"/>
      <c r="S1" s="110"/>
      <c r="T1" s="11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24" t="s">
        <v>77</v>
      </c>
      <c r="AZ2" s="112" t="s">
        <v>84</v>
      </c>
      <c r="BA2" s="112" t="s">
        <v>21</v>
      </c>
      <c r="BB2" s="112" t="s">
        <v>85</v>
      </c>
      <c r="BC2" s="112" t="s">
        <v>86</v>
      </c>
      <c r="BD2" s="112" t="s">
        <v>78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3"/>
      <c r="J3" s="26"/>
      <c r="K3" s="27"/>
      <c r="AT3" s="24" t="s">
        <v>78</v>
      </c>
      <c r="AZ3" s="112" t="s">
        <v>87</v>
      </c>
      <c r="BA3" s="112" t="s">
        <v>21</v>
      </c>
      <c r="BB3" s="112" t="s">
        <v>85</v>
      </c>
      <c r="BC3" s="112" t="s">
        <v>88</v>
      </c>
      <c r="BD3" s="112" t="s">
        <v>78</v>
      </c>
    </row>
    <row r="4" spans="1:70" ht="36.950000000000003" customHeight="1">
      <c r="B4" s="28"/>
      <c r="C4" s="29"/>
      <c r="D4" s="30" t="s">
        <v>89</v>
      </c>
      <c r="E4" s="29"/>
      <c r="F4" s="29"/>
      <c r="G4" s="29"/>
      <c r="H4" s="29"/>
      <c r="I4" s="114"/>
      <c r="J4" s="29"/>
      <c r="K4" s="31"/>
      <c r="M4" s="32" t="s">
        <v>12</v>
      </c>
      <c r="AT4" s="24" t="s">
        <v>6</v>
      </c>
      <c r="AZ4" s="112" t="s">
        <v>90</v>
      </c>
      <c r="BA4" s="112" t="s">
        <v>21</v>
      </c>
      <c r="BB4" s="112" t="s">
        <v>85</v>
      </c>
      <c r="BC4" s="112" t="s">
        <v>91</v>
      </c>
      <c r="BD4" s="112" t="s">
        <v>78</v>
      </c>
    </row>
    <row r="5" spans="1:70" ht="6.95" customHeight="1">
      <c r="B5" s="28"/>
      <c r="C5" s="29"/>
      <c r="D5" s="29"/>
      <c r="E5" s="29"/>
      <c r="F5" s="29"/>
      <c r="G5" s="29"/>
      <c r="H5" s="29"/>
      <c r="I5" s="114"/>
      <c r="J5" s="29"/>
      <c r="K5" s="31"/>
      <c r="AZ5" s="112" t="s">
        <v>92</v>
      </c>
      <c r="BA5" s="112" t="s">
        <v>21</v>
      </c>
      <c r="BB5" s="112" t="s">
        <v>93</v>
      </c>
      <c r="BC5" s="112" t="s">
        <v>94</v>
      </c>
      <c r="BD5" s="112" t="s">
        <v>78</v>
      </c>
    </row>
    <row r="6" spans="1:70" ht="15">
      <c r="B6" s="28"/>
      <c r="C6" s="29"/>
      <c r="D6" s="37" t="s">
        <v>18</v>
      </c>
      <c r="E6" s="29"/>
      <c r="F6" s="29"/>
      <c r="G6" s="29"/>
      <c r="H6" s="29"/>
      <c r="I6" s="114"/>
      <c r="J6" s="29"/>
      <c r="K6" s="31"/>
      <c r="AZ6" s="112" t="s">
        <v>95</v>
      </c>
      <c r="BA6" s="112" t="s">
        <v>21</v>
      </c>
      <c r="BB6" s="112" t="s">
        <v>93</v>
      </c>
      <c r="BC6" s="112" t="s">
        <v>96</v>
      </c>
      <c r="BD6" s="112" t="s">
        <v>78</v>
      </c>
    </row>
    <row r="7" spans="1:70" ht="22.5" customHeight="1">
      <c r="B7" s="28"/>
      <c r="C7" s="29"/>
      <c r="D7" s="29"/>
      <c r="E7" s="392" t="str">
        <f>'Rekapitulace stavby'!K6</f>
        <v>Místní komunikace na parcelách  912, 884/3, 884/6 a 411, k.ú. Valšov</v>
      </c>
      <c r="F7" s="393"/>
      <c r="G7" s="393"/>
      <c r="H7" s="393"/>
      <c r="I7" s="114"/>
      <c r="J7" s="29"/>
      <c r="K7" s="31"/>
      <c r="AZ7" s="112" t="s">
        <v>97</v>
      </c>
      <c r="BA7" s="112" t="s">
        <v>21</v>
      </c>
      <c r="BB7" s="112" t="s">
        <v>93</v>
      </c>
      <c r="BC7" s="112" t="s">
        <v>98</v>
      </c>
      <c r="BD7" s="112" t="s">
        <v>78</v>
      </c>
    </row>
    <row r="8" spans="1:70" s="1" customFormat="1" ht="15">
      <c r="B8" s="41"/>
      <c r="C8" s="42"/>
      <c r="D8" s="37" t="s">
        <v>99</v>
      </c>
      <c r="E8" s="42"/>
      <c r="F8" s="42"/>
      <c r="G8" s="42"/>
      <c r="H8" s="42"/>
      <c r="I8" s="115"/>
      <c r="J8" s="42"/>
      <c r="K8" s="45"/>
      <c r="AZ8" s="112" t="s">
        <v>100</v>
      </c>
      <c r="BA8" s="112" t="s">
        <v>21</v>
      </c>
      <c r="BB8" s="112" t="s">
        <v>85</v>
      </c>
      <c r="BC8" s="112" t="s">
        <v>101</v>
      </c>
      <c r="BD8" s="112" t="s">
        <v>78</v>
      </c>
    </row>
    <row r="9" spans="1:70" s="1" customFormat="1" ht="36.950000000000003" customHeight="1">
      <c r="B9" s="41"/>
      <c r="C9" s="42"/>
      <c r="D9" s="42"/>
      <c r="E9" s="394" t="s">
        <v>102</v>
      </c>
      <c r="F9" s="395"/>
      <c r="G9" s="395"/>
      <c r="H9" s="395"/>
      <c r="I9" s="115"/>
      <c r="J9" s="42"/>
      <c r="K9" s="45"/>
      <c r="AZ9" s="112" t="s">
        <v>103</v>
      </c>
      <c r="BA9" s="112" t="s">
        <v>21</v>
      </c>
      <c r="BB9" s="112" t="s">
        <v>85</v>
      </c>
      <c r="BC9" s="112" t="s">
        <v>104</v>
      </c>
      <c r="BD9" s="112" t="s">
        <v>78</v>
      </c>
    </row>
    <row r="10" spans="1:70" s="1" customFormat="1">
      <c r="B10" s="41"/>
      <c r="C10" s="42"/>
      <c r="D10" s="42"/>
      <c r="E10" s="42"/>
      <c r="F10" s="42"/>
      <c r="G10" s="42"/>
      <c r="H10" s="42"/>
      <c r="I10" s="115"/>
      <c r="J10" s="42"/>
      <c r="K10" s="45"/>
      <c r="AZ10" s="112" t="s">
        <v>105</v>
      </c>
      <c r="BA10" s="112" t="s">
        <v>21</v>
      </c>
      <c r="BB10" s="112" t="s">
        <v>93</v>
      </c>
      <c r="BC10" s="112" t="s">
        <v>106</v>
      </c>
      <c r="BD10" s="112" t="s">
        <v>78</v>
      </c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6" t="s">
        <v>22</v>
      </c>
      <c r="J11" s="35" t="s">
        <v>21</v>
      </c>
      <c r="K11" s="45"/>
      <c r="AZ11" s="112" t="s">
        <v>107</v>
      </c>
      <c r="BA11" s="112" t="s">
        <v>21</v>
      </c>
      <c r="BB11" s="112" t="s">
        <v>93</v>
      </c>
      <c r="BC11" s="112" t="s">
        <v>108</v>
      </c>
      <c r="BD11" s="112" t="s">
        <v>78</v>
      </c>
    </row>
    <row r="12" spans="1:70" s="1" customFormat="1" ht="14.45" customHeight="1">
      <c r="B12" s="41"/>
      <c r="C12" s="42"/>
      <c r="D12" s="37" t="s">
        <v>23</v>
      </c>
      <c r="E12" s="42"/>
      <c r="F12" s="35" t="s">
        <v>109</v>
      </c>
      <c r="G12" s="42"/>
      <c r="H12" s="42"/>
      <c r="I12" s="116" t="s">
        <v>25</v>
      </c>
      <c r="J12" s="117" t="str">
        <f>'Rekapitulace stavby'!AN8</f>
        <v>30. 11. 2017</v>
      </c>
      <c r="K12" s="45"/>
      <c r="AZ12" s="112" t="s">
        <v>110</v>
      </c>
      <c r="BA12" s="112" t="s">
        <v>21</v>
      </c>
      <c r="BB12" s="112" t="s">
        <v>93</v>
      </c>
      <c r="BC12" s="112" t="s">
        <v>111</v>
      </c>
      <c r="BD12" s="112" t="s">
        <v>78</v>
      </c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5"/>
      <c r="J13" s="42"/>
      <c r="K13" s="45"/>
      <c r="AZ13" s="112" t="s">
        <v>112</v>
      </c>
      <c r="BA13" s="112" t="s">
        <v>21</v>
      </c>
      <c r="BB13" s="112" t="s">
        <v>113</v>
      </c>
      <c r="BC13" s="112" t="s">
        <v>114</v>
      </c>
      <c r="BD13" s="112" t="s">
        <v>78</v>
      </c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6" t="s">
        <v>28</v>
      </c>
      <c r="J14" s="35" t="str">
        <f>IF('Rekapitulace stavby'!AN10="","",'Rekapitulace stavby'!AN10)</f>
        <v/>
      </c>
      <c r="K14" s="45"/>
      <c r="AZ14" s="112" t="s">
        <v>115</v>
      </c>
      <c r="BA14" s="112" t="s">
        <v>21</v>
      </c>
      <c r="BB14" s="112" t="s">
        <v>113</v>
      </c>
      <c r="BC14" s="112" t="s">
        <v>116</v>
      </c>
      <c r="BD14" s="112" t="s">
        <v>78</v>
      </c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16" t="s">
        <v>29</v>
      </c>
      <c r="J15" s="35" t="str">
        <f>IF('Rekapitulace stavby'!AN11="","",'Rekapitulace stavby'!AN11)</f>
        <v/>
      </c>
      <c r="K15" s="45"/>
      <c r="AZ15" s="112" t="s">
        <v>117</v>
      </c>
      <c r="BA15" s="112" t="s">
        <v>21</v>
      </c>
      <c r="BB15" s="112" t="s">
        <v>118</v>
      </c>
      <c r="BC15" s="112" t="s">
        <v>119</v>
      </c>
      <c r="BD15" s="112" t="s">
        <v>78</v>
      </c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5"/>
      <c r="J16" s="42"/>
      <c r="K16" s="45"/>
      <c r="AZ16" s="112" t="s">
        <v>120</v>
      </c>
      <c r="BA16" s="112" t="s">
        <v>21</v>
      </c>
      <c r="BB16" s="112" t="s">
        <v>121</v>
      </c>
      <c r="BC16" s="112" t="s">
        <v>122</v>
      </c>
      <c r="BD16" s="112" t="s">
        <v>78</v>
      </c>
    </row>
    <row r="17" spans="2:56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16" t="s">
        <v>28</v>
      </c>
      <c r="J17" s="35" t="str">
        <f>IF('Rekapitulace stavby'!AN13="Vyplň údaj","",IF('Rekapitulace stavby'!AN13="","",'Rekapitulace stavby'!AN13))</f>
        <v>62360213</v>
      </c>
      <c r="K17" s="45"/>
      <c r="AZ17" s="112" t="s">
        <v>123</v>
      </c>
      <c r="BA17" s="112" t="s">
        <v>21</v>
      </c>
      <c r="BB17" s="112" t="s">
        <v>121</v>
      </c>
      <c r="BC17" s="112" t="s">
        <v>124</v>
      </c>
      <c r="BD17" s="112" t="s">
        <v>78</v>
      </c>
    </row>
    <row r="18" spans="2:56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>KARETA s.r.o., Krnovská 1877/51, 792 01 Bruntál</v>
      </c>
      <c r="F18" s="42"/>
      <c r="G18" s="42"/>
      <c r="H18" s="42"/>
      <c r="I18" s="116" t="s">
        <v>29</v>
      </c>
      <c r="J18" s="35" t="str">
        <f>IF('Rekapitulace stavby'!AN14="Vyplň údaj","",IF('Rekapitulace stavby'!AN14="","",'Rekapitulace stavby'!AN14))</f>
        <v>CZ62360213</v>
      </c>
      <c r="K18" s="45"/>
      <c r="AZ18" s="112" t="s">
        <v>125</v>
      </c>
      <c r="BA18" s="112" t="s">
        <v>21</v>
      </c>
      <c r="BB18" s="112" t="s">
        <v>121</v>
      </c>
      <c r="BC18" s="112" t="s">
        <v>124</v>
      </c>
      <c r="BD18" s="112" t="s">
        <v>78</v>
      </c>
    </row>
    <row r="19" spans="2:56" s="1" customFormat="1" ht="6.95" customHeight="1">
      <c r="B19" s="41"/>
      <c r="C19" s="42"/>
      <c r="D19" s="42"/>
      <c r="E19" s="42"/>
      <c r="F19" s="42"/>
      <c r="G19" s="42"/>
      <c r="H19" s="42"/>
      <c r="I19" s="115"/>
      <c r="J19" s="42"/>
      <c r="K19" s="45"/>
      <c r="AZ19" s="112" t="s">
        <v>126</v>
      </c>
      <c r="BA19" s="112" t="s">
        <v>21</v>
      </c>
      <c r="BB19" s="112" t="s">
        <v>93</v>
      </c>
      <c r="BC19" s="112" t="s">
        <v>127</v>
      </c>
      <c r="BD19" s="112" t="s">
        <v>78</v>
      </c>
    </row>
    <row r="20" spans="2:56" s="1" customFormat="1" ht="14.45" customHeight="1">
      <c r="B20" s="41"/>
      <c r="C20" s="42"/>
      <c r="D20" s="37" t="s">
        <v>31</v>
      </c>
      <c r="E20" s="42"/>
      <c r="F20" s="42"/>
      <c r="G20" s="42"/>
      <c r="H20" s="42"/>
      <c r="I20" s="116" t="s">
        <v>28</v>
      </c>
      <c r="J20" s="35" t="str">
        <f>IF('Rekapitulace stavby'!AN16="","",'Rekapitulace stavby'!AN16)</f>
        <v/>
      </c>
      <c r="K20" s="45"/>
      <c r="AZ20" s="112" t="s">
        <v>128</v>
      </c>
      <c r="BA20" s="112" t="s">
        <v>21</v>
      </c>
      <c r="BB20" s="112" t="s">
        <v>93</v>
      </c>
      <c r="BC20" s="112" t="s">
        <v>129</v>
      </c>
      <c r="BD20" s="112" t="s">
        <v>78</v>
      </c>
    </row>
    <row r="21" spans="2:56" s="1" customFormat="1" ht="18" customHeight="1">
      <c r="B21" s="41"/>
      <c r="C21" s="42"/>
      <c r="D21" s="42"/>
      <c r="E21" s="35" t="str">
        <f>IF('Rekapitulace stavby'!E17="","",'Rekapitulace stavby'!E17)</f>
        <v xml:space="preserve"> </v>
      </c>
      <c r="F21" s="42"/>
      <c r="G21" s="42"/>
      <c r="H21" s="42"/>
      <c r="I21" s="116" t="s">
        <v>29</v>
      </c>
      <c r="J21" s="35" t="str">
        <f>IF('Rekapitulace stavby'!AN17="","",'Rekapitulace stavby'!AN17)</f>
        <v/>
      </c>
      <c r="K21" s="45"/>
      <c r="AZ21" s="112" t="s">
        <v>130</v>
      </c>
      <c r="BA21" s="112" t="s">
        <v>21</v>
      </c>
      <c r="BB21" s="112" t="s">
        <v>93</v>
      </c>
      <c r="BC21" s="112" t="s">
        <v>131</v>
      </c>
      <c r="BD21" s="112" t="s">
        <v>78</v>
      </c>
    </row>
    <row r="22" spans="2:56" s="1" customFormat="1" ht="6.95" customHeight="1">
      <c r="B22" s="41"/>
      <c r="C22" s="42"/>
      <c r="D22" s="42"/>
      <c r="E22" s="42"/>
      <c r="F22" s="42"/>
      <c r="G22" s="42"/>
      <c r="H22" s="42"/>
      <c r="I22" s="115"/>
      <c r="J22" s="42"/>
      <c r="K22" s="45"/>
      <c r="AZ22" s="112" t="s">
        <v>132</v>
      </c>
      <c r="BA22" s="112" t="s">
        <v>21</v>
      </c>
      <c r="BB22" s="112" t="s">
        <v>85</v>
      </c>
      <c r="BC22" s="112" t="s">
        <v>133</v>
      </c>
      <c r="BD22" s="112" t="s">
        <v>78</v>
      </c>
    </row>
    <row r="23" spans="2:56" s="1" customFormat="1" ht="14.45" customHeight="1">
      <c r="B23" s="41"/>
      <c r="C23" s="42"/>
      <c r="D23" s="37" t="s">
        <v>33</v>
      </c>
      <c r="E23" s="42"/>
      <c r="F23" s="42"/>
      <c r="G23" s="42"/>
      <c r="H23" s="42"/>
      <c r="I23" s="115"/>
      <c r="J23" s="42"/>
      <c r="K23" s="45"/>
      <c r="AZ23" s="112" t="s">
        <v>134</v>
      </c>
      <c r="BA23" s="112" t="s">
        <v>21</v>
      </c>
      <c r="BB23" s="112" t="s">
        <v>113</v>
      </c>
      <c r="BC23" s="112" t="s">
        <v>135</v>
      </c>
      <c r="BD23" s="112" t="s">
        <v>78</v>
      </c>
    </row>
    <row r="24" spans="2:56" s="6" customFormat="1" ht="22.5" customHeight="1">
      <c r="B24" s="118"/>
      <c r="C24" s="119"/>
      <c r="D24" s="119"/>
      <c r="E24" s="360" t="s">
        <v>21</v>
      </c>
      <c r="F24" s="360"/>
      <c r="G24" s="360"/>
      <c r="H24" s="360"/>
      <c r="I24" s="120"/>
      <c r="J24" s="119"/>
      <c r="K24" s="121"/>
      <c r="AZ24" s="122" t="s">
        <v>136</v>
      </c>
      <c r="BA24" s="122" t="s">
        <v>21</v>
      </c>
      <c r="BB24" s="122" t="s">
        <v>93</v>
      </c>
      <c r="BC24" s="122" t="s">
        <v>137</v>
      </c>
      <c r="BD24" s="122" t="s">
        <v>78</v>
      </c>
    </row>
    <row r="25" spans="2:56" s="1" customFormat="1" ht="6.95" customHeight="1">
      <c r="B25" s="41"/>
      <c r="C25" s="42"/>
      <c r="D25" s="42"/>
      <c r="E25" s="42"/>
      <c r="F25" s="42"/>
      <c r="G25" s="42"/>
      <c r="H25" s="42"/>
      <c r="I25" s="115"/>
      <c r="J25" s="42"/>
      <c r="K25" s="45"/>
      <c r="AZ25" s="112" t="s">
        <v>138</v>
      </c>
      <c r="BA25" s="112" t="s">
        <v>21</v>
      </c>
      <c r="BB25" s="112" t="s">
        <v>93</v>
      </c>
      <c r="BC25" s="112" t="s">
        <v>139</v>
      </c>
      <c r="BD25" s="112" t="s">
        <v>78</v>
      </c>
    </row>
    <row r="26" spans="2:56" s="1" customFormat="1" ht="6.95" customHeight="1">
      <c r="B26" s="41"/>
      <c r="C26" s="42"/>
      <c r="D26" s="85"/>
      <c r="E26" s="85"/>
      <c r="F26" s="85"/>
      <c r="G26" s="85"/>
      <c r="H26" s="85"/>
      <c r="I26" s="123"/>
      <c r="J26" s="85"/>
      <c r="K26" s="124"/>
      <c r="AZ26" s="112" t="s">
        <v>140</v>
      </c>
      <c r="BA26" s="112" t="s">
        <v>21</v>
      </c>
      <c r="BB26" s="112" t="s">
        <v>113</v>
      </c>
      <c r="BC26" s="112" t="s">
        <v>141</v>
      </c>
      <c r="BD26" s="112" t="s">
        <v>78</v>
      </c>
    </row>
    <row r="27" spans="2:56" s="1" customFormat="1" ht="25.35" customHeight="1">
      <c r="B27" s="41"/>
      <c r="C27" s="42"/>
      <c r="D27" s="125" t="s">
        <v>34</v>
      </c>
      <c r="E27" s="42"/>
      <c r="F27" s="42"/>
      <c r="G27" s="42"/>
      <c r="H27" s="42"/>
      <c r="I27" s="115"/>
      <c r="J27" s="126">
        <f>ROUND(J82,2)</f>
        <v>1960476.05</v>
      </c>
      <c r="K27" s="45"/>
      <c r="AZ27" s="112" t="s">
        <v>142</v>
      </c>
      <c r="BA27" s="112" t="s">
        <v>21</v>
      </c>
      <c r="BB27" s="112" t="s">
        <v>21</v>
      </c>
      <c r="BC27" s="112" t="s">
        <v>143</v>
      </c>
      <c r="BD27" s="112" t="s">
        <v>78</v>
      </c>
    </row>
    <row r="28" spans="2:56" s="1" customFormat="1" ht="6.95" customHeight="1">
      <c r="B28" s="41"/>
      <c r="C28" s="42"/>
      <c r="D28" s="85"/>
      <c r="E28" s="85"/>
      <c r="F28" s="85"/>
      <c r="G28" s="85"/>
      <c r="H28" s="85"/>
      <c r="I28" s="123"/>
      <c r="J28" s="85"/>
      <c r="K28" s="124"/>
    </row>
    <row r="29" spans="2:56" s="1" customFormat="1" ht="14.45" customHeight="1">
      <c r="B29" s="41"/>
      <c r="C29" s="42"/>
      <c r="D29" s="42"/>
      <c r="E29" s="42"/>
      <c r="F29" s="46" t="s">
        <v>36</v>
      </c>
      <c r="G29" s="42"/>
      <c r="H29" s="42"/>
      <c r="I29" s="127" t="s">
        <v>35</v>
      </c>
      <c r="J29" s="46" t="s">
        <v>37</v>
      </c>
      <c r="K29" s="45"/>
    </row>
    <row r="30" spans="2:56" s="1" customFormat="1" ht="14.45" customHeight="1">
      <c r="B30" s="41"/>
      <c r="C30" s="42"/>
      <c r="D30" s="49" t="s">
        <v>38</v>
      </c>
      <c r="E30" s="49" t="s">
        <v>39</v>
      </c>
      <c r="F30" s="128">
        <f>ROUND(SUM(BE82:BE393), 2)</f>
        <v>1960476.05</v>
      </c>
      <c r="G30" s="42"/>
      <c r="H30" s="42"/>
      <c r="I30" s="129">
        <v>0.21</v>
      </c>
      <c r="J30" s="128">
        <f>ROUND(ROUND((SUM(BE82:BE393)), 2)*I30, 2)</f>
        <v>411699.97</v>
      </c>
      <c r="K30" s="45"/>
    </row>
    <row r="31" spans="2:56" s="1" customFormat="1" ht="14.45" customHeight="1">
      <c r="B31" s="41"/>
      <c r="C31" s="42"/>
      <c r="D31" s="42"/>
      <c r="E31" s="49" t="s">
        <v>40</v>
      </c>
      <c r="F31" s="128">
        <f>ROUND(SUM(BF82:BF393), 2)</f>
        <v>0</v>
      </c>
      <c r="G31" s="42"/>
      <c r="H31" s="42"/>
      <c r="I31" s="129">
        <v>0.15</v>
      </c>
      <c r="J31" s="128">
        <f>ROUND(ROUND((SUM(BF82:BF393)), 2)*I31, 2)</f>
        <v>0</v>
      </c>
      <c r="K31" s="45"/>
    </row>
    <row r="32" spans="2:56" s="1" customFormat="1" ht="14.45" hidden="1" customHeight="1">
      <c r="B32" s="41"/>
      <c r="C32" s="42"/>
      <c r="D32" s="42"/>
      <c r="E32" s="49" t="s">
        <v>41</v>
      </c>
      <c r="F32" s="128">
        <f>ROUND(SUM(BG82:BG393), 2)</f>
        <v>0</v>
      </c>
      <c r="G32" s="42"/>
      <c r="H32" s="42"/>
      <c r="I32" s="129">
        <v>0.21</v>
      </c>
      <c r="J32" s="12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42</v>
      </c>
      <c r="F33" s="128">
        <f>ROUND(SUM(BH82:BH393), 2)</f>
        <v>0</v>
      </c>
      <c r="G33" s="42"/>
      <c r="H33" s="42"/>
      <c r="I33" s="129">
        <v>0.15</v>
      </c>
      <c r="J33" s="12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43</v>
      </c>
      <c r="F34" s="128">
        <f>ROUND(SUM(BI82:BI393), 2)</f>
        <v>0</v>
      </c>
      <c r="G34" s="42"/>
      <c r="H34" s="42"/>
      <c r="I34" s="129">
        <v>0</v>
      </c>
      <c r="J34" s="12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5"/>
      <c r="J35" s="42"/>
      <c r="K35" s="45"/>
    </row>
    <row r="36" spans="2:11" s="1" customFormat="1" ht="25.35" customHeight="1">
      <c r="B36" s="41"/>
      <c r="C36" s="130"/>
      <c r="D36" s="131" t="s">
        <v>44</v>
      </c>
      <c r="E36" s="79"/>
      <c r="F36" s="79"/>
      <c r="G36" s="132" t="s">
        <v>45</v>
      </c>
      <c r="H36" s="133" t="s">
        <v>46</v>
      </c>
      <c r="I36" s="134"/>
      <c r="J36" s="135">
        <f>SUM(J27:J34)</f>
        <v>2372176.02</v>
      </c>
      <c r="K36" s="13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7"/>
      <c r="J37" s="57"/>
      <c r="K37" s="58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41"/>
      <c r="C42" s="30" t="s">
        <v>144</v>
      </c>
      <c r="D42" s="42"/>
      <c r="E42" s="42"/>
      <c r="F42" s="42"/>
      <c r="G42" s="42"/>
      <c r="H42" s="42"/>
      <c r="I42" s="115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5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5"/>
      <c r="J44" s="42"/>
      <c r="K44" s="45"/>
    </row>
    <row r="45" spans="2:11" s="1" customFormat="1" ht="22.5" customHeight="1">
      <c r="B45" s="41"/>
      <c r="C45" s="42"/>
      <c r="D45" s="42"/>
      <c r="E45" s="392" t="str">
        <f>E7</f>
        <v>Místní komunikace na parcelách  912, 884/3, 884/6 a 411, k.ú. Valšov</v>
      </c>
      <c r="F45" s="393"/>
      <c r="G45" s="393"/>
      <c r="H45" s="393"/>
      <c r="I45" s="115"/>
      <c r="J45" s="42"/>
      <c r="K45" s="45"/>
    </row>
    <row r="46" spans="2:11" s="1" customFormat="1" ht="14.45" customHeight="1">
      <c r="B46" s="41"/>
      <c r="C46" s="37" t="s">
        <v>99</v>
      </c>
      <c r="D46" s="42"/>
      <c r="E46" s="42"/>
      <c r="F46" s="42"/>
      <c r="G46" s="42"/>
      <c r="H46" s="42"/>
      <c r="I46" s="115"/>
      <c r="J46" s="42"/>
      <c r="K46" s="45"/>
    </row>
    <row r="47" spans="2:11" s="1" customFormat="1" ht="23.25" customHeight="1">
      <c r="B47" s="41"/>
      <c r="C47" s="42"/>
      <c r="D47" s="42"/>
      <c r="E47" s="394" t="str">
        <f>E9</f>
        <v>2017/12122_A - ÚSEK  A - KM 0,0-0,196</v>
      </c>
      <c r="F47" s="395"/>
      <c r="G47" s="395"/>
      <c r="H47" s="395"/>
      <c r="I47" s="115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5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Valšov</v>
      </c>
      <c r="G49" s="42"/>
      <c r="H49" s="42"/>
      <c r="I49" s="116" t="s">
        <v>25</v>
      </c>
      <c r="J49" s="117" t="str">
        <f>IF(J12="","",J12)</f>
        <v>30. 11. 2017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5"/>
      <c r="J50" s="42"/>
      <c r="K50" s="45"/>
    </row>
    <row r="51" spans="2:47" s="1" customFormat="1" ht="15">
      <c r="B51" s="41"/>
      <c r="C51" s="37" t="s">
        <v>27</v>
      </c>
      <c r="D51" s="42"/>
      <c r="E51" s="42"/>
      <c r="F51" s="35" t="str">
        <f>E15</f>
        <v xml:space="preserve"> </v>
      </c>
      <c r="G51" s="42"/>
      <c r="H51" s="42"/>
      <c r="I51" s="116" t="s">
        <v>31</v>
      </c>
      <c r="J51" s="35" t="str">
        <f>E21</f>
        <v xml:space="preserve"> 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>KARETA s.r.o., Krnovská 1877/51, 792 01 Bruntál</v>
      </c>
      <c r="G52" s="42"/>
      <c r="H52" s="42"/>
      <c r="I52" s="115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5"/>
      <c r="J53" s="42"/>
      <c r="K53" s="45"/>
    </row>
    <row r="54" spans="2:47" s="1" customFormat="1" ht="29.25" customHeight="1">
      <c r="B54" s="41"/>
      <c r="C54" s="142" t="s">
        <v>145</v>
      </c>
      <c r="D54" s="130"/>
      <c r="E54" s="130"/>
      <c r="F54" s="130"/>
      <c r="G54" s="130"/>
      <c r="H54" s="130"/>
      <c r="I54" s="143"/>
      <c r="J54" s="144" t="s">
        <v>146</v>
      </c>
      <c r="K54" s="145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5"/>
      <c r="J55" s="42"/>
      <c r="K55" s="45"/>
    </row>
    <row r="56" spans="2:47" s="1" customFormat="1" ht="29.25" customHeight="1">
      <c r="B56" s="41"/>
      <c r="C56" s="146" t="s">
        <v>147</v>
      </c>
      <c r="D56" s="42"/>
      <c r="E56" s="42"/>
      <c r="F56" s="42"/>
      <c r="G56" s="42"/>
      <c r="H56" s="42"/>
      <c r="I56" s="115"/>
      <c r="J56" s="126">
        <f>J82</f>
        <v>1960476.0499999998</v>
      </c>
      <c r="K56" s="45"/>
      <c r="AU56" s="24" t="s">
        <v>148</v>
      </c>
    </row>
    <row r="57" spans="2:47" s="7" customFormat="1" ht="24.95" customHeight="1">
      <c r="B57" s="147"/>
      <c r="C57" s="148"/>
      <c r="D57" s="149" t="s">
        <v>149</v>
      </c>
      <c r="E57" s="150"/>
      <c r="F57" s="150"/>
      <c r="G57" s="150"/>
      <c r="H57" s="150"/>
      <c r="I57" s="151"/>
      <c r="J57" s="152">
        <f>J83</f>
        <v>1960476.0499999998</v>
      </c>
      <c r="K57" s="153"/>
    </row>
    <row r="58" spans="2:47" s="8" customFormat="1" ht="19.899999999999999" customHeight="1">
      <c r="B58" s="154"/>
      <c r="C58" s="155"/>
      <c r="D58" s="156" t="s">
        <v>150</v>
      </c>
      <c r="E58" s="157"/>
      <c r="F58" s="157"/>
      <c r="G58" s="157"/>
      <c r="H58" s="157"/>
      <c r="I58" s="158"/>
      <c r="J58" s="159">
        <f>J84</f>
        <v>682855.19</v>
      </c>
      <c r="K58" s="160"/>
    </row>
    <row r="59" spans="2:47" s="8" customFormat="1" ht="14.85" customHeight="1">
      <c r="B59" s="154"/>
      <c r="C59" s="155"/>
      <c r="D59" s="156" t="s">
        <v>151</v>
      </c>
      <c r="E59" s="157"/>
      <c r="F59" s="157"/>
      <c r="G59" s="157"/>
      <c r="H59" s="157"/>
      <c r="I59" s="158"/>
      <c r="J59" s="159">
        <f>J221</f>
        <v>25374.13</v>
      </c>
      <c r="K59" s="160"/>
    </row>
    <row r="60" spans="2:47" s="8" customFormat="1" ht="19.899999999999999" customHeight="1">
      <c r="B60" s="154"/>
      <c r="C60" s="155"/>
      <c r="D60" s="156" t="s">
        <v>152</v>
      </c>
      <c r="E60" s="157"/>
      <c r="F60" s="157"/>
      <c r="G60" s="157"/>
      <c r="H60" s="157"/>
      <c r="I60" s="158"/>
      <c r="J60" s="159">
        <f>J231</f>
        <v>721490.61</v>
      </c>
      <c r="K60" s="160"/>
    </row>
    <row r="61" spans="2:47" s="8" customFormat="1" ht="19.899999999999999" customHeight="1">
      <c r="B61" s="154"/>
      <c r="C61" s="155"/>
      <c r="D61" s="156" t="s">
        <v>153</v>
      </c>
      <c r="E61" s="157"/>
      <c r="F61" s="157"/>
      <c r="G61" s="157"/>
      <c r="H61" s="157"/>
      <c r="I61" s="158"/>
      <c r="J61" s="159">
        <f>J266</f>
        <v>113406.23999999999</v>
      </c>
      <c r="K61" s="160"/>
    </row>
    <row r="62" spans="2:47" s="8" customFormat="1" ht="19.899999999999999" customHeight="1">
      <c r="B62" s="154"/>
      <c r="C62" s="155"/>
      <c r="D62" s="156" t="s">
        <v>154</v>
      </c>
      <c r="E62" s="157"/>
      <c r="F62" s="157"/>
      <c r="G62" s="157"/>
      <c r="H62" s="157"/>
      <c r="I62" s="158"/>
      <c r="J62" s="159">
        <f>J342</f>
        <v>442724.00999999995</v>
      </c>
      <c r="K62" s="160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5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7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0"/>
      <c r="J68" s="60"/>
      <c r="K68" s="60"/>
      <c r="L68" s="61"/>
    </row>
    <row r="69" spans="2:12" s="1" customFormat="1" ht="36.950000000000003" customHeight="1">
      <c r="B69" s="41"/>
      <c r="C69" s="62" t="s">
        <v>155</v>
      </c>
      <c r="D69" s="63"/>
      <c r="E69" s="63"/>
      <c r="F69" s="63"/>
      <c r="G69" s="63"/>
      <c r="H69" s="63"/>
      <c r="I69" s="161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1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1"/>
      <c r="J71" s="63"/>
      <c r="K71" s="63"/>
      <c r="L71" s="61"/>
    </row>
    <row r="72" spans="2:12" s="1" customFormat="1" ht="22.5" customHeight="1">
      <c r="B72" s="41"/>
      <c r="C72" s="63"/>
      <c r="D72" s="63"/>
      <c r="E72" s="388" t="str">
        <f>E7</f>
        <v>Místní komunikace na parcelách  912, 884/3, 884/6 a 411, k.ú. Valšov</v>
      </c>
      <c r="F72" s="389"/>
      <c r="G72" s="389"/>
      <c r="H72" s="389"/>
      <c r="I72" s="161"/>
      <c r="J72" s="63"/>
      <c r="K72" s="63"/>
      <c r="L72" s="61"/>
    </row>
    <row r="73" spans="2:12" s="1" customFormat="1" ht="14.45" customHeight="1">
      <c r="B73" s="41"/>
      <c r="C73" s="65" t="s">
        <v>99</v>
      </c>
      <c r="D73" s="63"/>
      <c r="E73" s="63"/>
      <c r="F73" s="63"/>
      <c r="G73" s="63"/>
      <c r="H73" s="63"/>
      <c r="I73" s="161"/>
      <c r="J73" s="63"/>
      <c r="K73" s="63"/>
      <c r="L73" s="61"/>
    </row>
    <row r="74" spans="2:12" s="1" customFormat="1" ht="23.25" customHeight="1">
      <c r="B74" s="41"/>
      <c r="C74" s="63"/>
      <c r="D74" s="63"/>
      <c r="E74" s="374" t="str">
        <f>E9</f>
        <v>2017/12122_A - ÚSEK  A - KM 0,0-0,196</v>
      </c>
      <c r="F74" s="390"/>
      <c r="G74" s="390"/>
      <c r="H74" s="390"/>
      <c r="I74" s="161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1"/>
      <c r="J75" s="63"/>
      <c r="K75" s="63"/>
      <c r="L75" s="61"/>
    </row>
    <row r="76" spans="2:12" s="1" customFormat="1" ht="18" customHeight="1">
      <c r="B76" s="41"/>
      <c r="C76" s="65" t="s">
        <v>23</v>
      </c>
      <c r="D76" s="63"/>
      <c r="E76" s="63"/>
      <c r="F76" s="162" t="str">
        <f>F12</f>
        <v>Valšov</v>
      </c>
      <c r="G76" s="63"/>
      <c r="H76" s="63"/>
      <c r="I76" s="163" t="s">
        <v>25</v>
      </c>
      <c r="J76" s="73" t="str">
        <f>IF(J12="","",J12)</f>
        <v>30. 11. 2017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1"/>
      <c r="J77" s="63"/>
      <c r="K77" s="63"/>
      <c r="L77" s="61"/>
    </row>
    <row r="78" spans="2:12" s="1" customFormat="1" ht="15">
      <c r="B78" s="41"/>
      <c r="C78" s="65" t="s">
        <v>27</v>
      </c>
      <c r="D78" s="63"/>
      <c r="E78" s="63"/>
      <c r="F78" s="162" t="str">
        <f>E15</f>
        <v xml:space="preserve"> </v>
      </c>
      <c r="G78" s="63"/>
      <c r="H78" s="63"/>
      <c r="I78" s="163" t="s">
        <v>31</v>
      </c>
      <c r="J78" s="162" t="str">
        <f>E21</f>
        <v xml:space="preserve"> </v>
      </c>
      <c r="K78" s="63"/>
      <c r="L78" s="61"/>
    </row>
    <row r="79" spans="2:12" s="1" customFormat="1" ht="14.45" customHeight="1">
      <c r="B79" s="41"/>
      <c r="C79" s="65" t="s">
        <v>30</v>
      </c>
      <c r="D79" s="63"/>
      <c r="E79" s="63"/>
      <c r="F79" s="162" t="str">
        <f>IF(E18="","",E18)</f>
        <v>KARETA s.r.o., Krnovská 1877/51, 792 01 Bruntál</v>
      </c>
      <c r="G79" s="63"/>
      <c r="H79" s="63"/>
      <c r="I79" s="161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1"/>
      <c r="J80" s="63"/>
      <c r="K80" s="63"/>
      <c r="L80" s="61"/>
    </row>
    <row r="81" spans="2:65" s="9" customFormat="1" ht="29.25" customHeight="1">
      <c r="B81" s="164"/>
      <c r="C81" s="165" t="s">
        <v>156</v>
      </c>
      <c r="D81" s="166" t="s">
        <v>53</v>
      </c>
      <c r="E81" s="166" t="s">
        <v>49</v>
      </c>
      <c r="F81" s="166" t="s">
        <v>157</v>
      </c>
      <c r="G81" s="166" t="s">
        <v>158</v>
      </c>
      <c r="H81" s="166" t="s">
        <v>159</v>
      </c>
      <c r="I81" s="167" t="s">
        <v>160</v>
      </c>
      <c r="J81" s="166" t="s">
        <v>146</v>
      </c>
      <c r="K81" s="168" t="s">
        <v>161</v>
      </c>
      <c r="L81" s="169"/>
      <c r="M81" s="81" t="s">
        <v>162</v>
      </c>
      <c r="N81" s="82" t="s">
        <v>38</v>
      </c>
      <c r="O81" s="82" t="s">
        <v>163</v>
      </c>
      <c r="P81" s="82" t="s">
        <v>164</v>
      </c>
      <c r="Q81" s="82" t="s">
        <v>165</v>
      </c>
      <c r="R81" s="82" t="s">
        <v>166</v>
      </c>
      <c r="S81" s="82" t="s">
        <v>167</v>
      </c>
      <c r="T81" s="83" t="s">
        <v>168</v>
      </c>
    </row>
    <row r="82" spans="2:65" s="1" customFormat="1" ht="29.25" customHeight="1">
      <c r="B82" s="41"/>
      <c r="C82" s="87" t="s">
        <v>147</v>
      </c>
      <c r="D82" s="63"/>
      <c r="E82" s="63"/>
      <c r="F82" s="63"/>
      <c r="G82" s="63"/>
      <c r="H82" s="63"/>
      <c r="I82" s="161"/>
      <c r="J82" s="170">
        <f>BK82</f>
        <v>1960476.0499999998</v>
      </c>
      <c r="K82" s="63"/>
      <c r="L82" s="61"/>
      <c r="M82" s="84"/>
      <c r="N82" s="85"/>
      <c r="O82" s="85"/>
      <c r="P82" s="171">
        <f>P83</f>
        <v>0</v>
      </c>
      <c r="Q82" s="85"/>
      <c r="R82" s="171">
        <f>R83</f>
        <v>591.98559724000006</v>
      </c>
      <c r="S82" s="85"/>
      <c r="T82" s="172">
        <f>T83</f>
        <v>316.86399999999998</v>
      </c>
      <c r="AT82" s="24" t="s">
        <v>67</v>
      </c>
      <c r="AU82" s="24" t="s">
        <v>148</v>
      </c>
      <c r="BK82" s="173">
        <f>BK83</f>
        <v>1960476.0499999998</v>
      </c>
    </row>
    <row r="83" spans="2:65" s="10" customFormat="1" ht="37.35" customHeight="1">
      <c r="B83" s="174"/>
      <c r="C83" s="175"/>
      <c r="D83" s="176" t="s">
        <v>67</v>
      </c>
      <c r="E83" s="177" t="s">
        <v>169</v>
      </c>
      <c r="F83" s="177" t="s">
        <v>170</v>
      </c>
      <c r="G83" s="175"/>
      <c r="H83" s="175"/>
      <c r="I83" s="178"/>
      <c r="J83" s="179">
        <f>BK83</f>
        <v>1960476.0499999998</v>
      </c>
      <c r="K83" s="175"/>
      <c r="L83" s="180"/>
      <c r="M83" s="181"/>
      <c r="N83" s="182"/>
      <c r="O83" s="182"/>
      <c r="P83" s="183">
        <f>P84+P231+P266+P342</f>
        <v>0</v>
      </c>
      <c r="Q83" s="182"/>
      <c r="R83" s="183">
        <f>R84+R231+R266+R342</f>
        <v>591.98559724000006</v>
      </c>
      <c r="S83" s="182"/>
      <c r="T83" s="184">
        <f>T84+T231+T266+T342</f>
        <v>316.86399999999998</v>
      </c>
      <c r="AR83" s="185" t="s">
        <v>76</v>
      </c>
      <c r="AT83" s="186" t="s">
        <v>67</v>
      </c>
      <c r="AU83" s="186" t="s">
        <v>68</v>
      </c>
      <c r="AY83" s="185" t="s">
        <v>171</v>
      </c>
      <c r="BK83" s="187">
        <f>BK84+BK231+BK266+BK342</f>
        <v>1960476.0499999998</v>
      </c>
    </row>
    <row r="84" spans="2:65" s="10" customFormat="1" ht="19.899999999999999" customHeight="1">
      <c r="B84" s="174"/>
      <c r="C84" s="175"/>
      <c r="D84" s="188" t="s">
        <v>67</v>
      </c>
      <c r="E84" s="189" t="s">
        <v>76</v>
      </c>
      <c r="F84" s="189" t="s">
        <v>172</v>
      </c>
      <c r="G84" s="175"/>
      <c r="H84" s="175"/>
      <c r="I84" s="178"/>
      <c r="J84" s="190">
        <f>BK84</f>
        <v>682855.19</v>
      </c>
      <c r="K84" s="175"/>
      <c r="L84" s="180"/>
      <c r="M84" s="181"/>
      <c r="N84" s="182"/>
      <c r="O84" s="182"/>
      <c r="P84" s="183">
        <f>P85+SUM(P86:P221)</f>
        <v>0</v>
      </c>
      <c r="Q84" s="182"/>
      <c r="R84" s="183">
        <f>R85+SUM(R86:R221)</f>
        <v>411.32426423999999</v>
      </c>
      <c r="S84" s="182"/>
      <c r="T84" s="184">
        <f>T85+SUM(T86:T221)</f>
        <v>316</v>
      </c>
      <c r="AR84" s="185" t="s">
        <v>76</v>
      </c>
      <c r="AT84" s="186" t="s">
        <v>67</v>
      </c>
      <c r="AU84" s="186" t="s">
        <v>76</v>
      </c>
      <c r="AY84" s="185" t="s">
        <v>171</v>
      </c>
      <c r="BK84" s="187">
        <f>BK85+SUM(BK86:BK221)</f>
        <v>682855.19</v>
      </c>
    </row>
    <row r="85" spans="2:65" s="1" customFormat="1" ht="22.5" customHeight="1">
      <c r="B85" s="41"/>
      <c r="C85" s="191" t="s">
        <v>76</v>
      </c>
      <c r="D85" s="191" t="s">
        <v>173</v>
      </c>
      <c r="E85" s="192" t="s">
        <v>174</v>
      </c>
      <c r="F85" s="193" t="s">
        <v>175</v>
      </c>
      <c r="G85" s="194" t="s">
        <v>85</v>
      </c>
      <c r="H85" s="195">
        <v>632</v>
      </c>
      <c r="I85" s="196">
        <v>42</v>
      </c>
      <c r="J85" s="197">
        <f>ROUND(I85*H85,2)</f>
        <v>26544</v>
      </c>
      <c r="K85" s="193" t="s">
        <v>176</v>
      </c>
      <c r="L85" s="61"/>
      <c r="M85" s="198" t="s">
        <v>21</v>
      </c>
      <c r="N85" s="199" t="s">
        <v>39</v>
      </c>
      <c r="O85" s="42"/>
      <c r="P85" s="200">
        <f>O85*H85</f>
        <v>0</v>
      </c>
      <c r="Q85" s="200">
        <v>0</v>
      </c>
      <c r="R85" s="200">
        <f>Q85*H85</f>
        <v>0</v>
      </c>
      <c r="S85" s="200">
        <v>0.5</v>
      </c>
      <c r="T85" s="201">
        <f>S85*H85</f>
        <v>316</v>
      </c>
      <c r="AR85" s="24" t="s">
        <v>177</v>
      </c>
      <c r="AT85" s="24" t="s">
        <v>173</v>
      </c>
      <c r="AU85" s="24" t="s">
        <v>78</v>
      </c>
      <c r="AY85" s="24" t="s">
        <v>171</v>
      </c>
      <c r="BE85" s="202">
        <f>IF(N85="základní",J85,0)</f>
        <v>26544</v>
      </c>
      <c r="BF85" s="202">
        <f>IF(N85="snížená",J85,0)</f>
        <v>0</v>
      </c>
      <c r="BG85" s="202">
        <f>IF(N85="zákl. přenesená",J85,0)</f>
        <v>0</v>
      </c>
      <c r="BH85" s="202">
        <f>IF(N85="sníž. přenesená",J85,0)</f>
        <v>0</v>
      </c>
      <c r="BI85" s="202">
        <f>IF(N85="nulová",J85,0)</f>
        <v>0</v>
      </c>
      <c r="BJ85" s="24" t="s">
        <v>76</v>
      </c>
      <c r="BK85" s="202">
        <f>ROUND(I85*H85,2)</f>
        <v>26544</v>
      </c>
      <c r="BL85" s="24" t="s">
        <v>177</v>
      </c>
      <c r="BM85" s="24" t="s">
        <v>178</v>
      </c>
    </row>
    <row r="86" spans="2:65" s="1" customFormat="1" ht="40.5">
      <c r="B86" s="41"/>
      <c r="C86" s="63"/>
      <c r="D86" s="203" t="s">
        <v>179</v>
      </c>
      <c r="E86" s="63"/>
      <c r="F86" s="204" t="s">
        <v>180</v>
      </c>
      <c r="G86" s="63"/>
      <c r="H86" s="63"/>
      <c r="I86" s="161"/>
      <c r="J86" s="63"/>
      <c r="K86" s="63"/>
      <c r="L86" s="61"/>
      <c r="M86" s="205"/>
      <c r="N86" s="42"/>
      <c r="O86" s="42"/>
      <c r="P86" s="42"/>
      <c r="Q86" s="42"/>
      <c r="R86" s="42"/>
      <c r="S86" s="42"/>
      <c r="T86" s="78"/>
      <c r="AT86" s="24" t="s">
        <v>179</v>
      </c>
      <c r="AU86" s="24" t="s">
        <v>78</v>
      </c>
    </row>
    <row r="87" spans="2:65" s="11" customFormat="1">
      <c r="B87" s="206"/>
      <c r="C87" s="207"/>
      <c r="D87" s="203" t="s">
        <v>181</v>
      </c>
      <c r="E87" s="208" t="s">
        <v>21</v>
      </c>
      <c r="F87" s="209" t="s">
        <v>182</v>
      </c>
      <c r="G87" s="207"/>
      <c r="H87" s="210" t="s">
        <v>21</v>
      </c>
      <c r="I87" s="211"/>
      <c r="J87" s="207"/>
      <c r="K87" s="207"/>
      <c r="L87" s="212"/>
      <c r="M87" s="213"/>
      <c r="N87" s="214"/>
      <c r="O87" s="214"/>
      <c r="P87" s="214"/>
      <c r="Q87" s="214"/>
      <c r="R87" s="214"/>
      <c r="S87" s="214"/>
      <c r="T87" s="215"/>
      <c r="AT87" s="216" t="s">
        <v>181</v>
      </c>
      <c r="AU87" s="216" t="s">
        <v>78</v>
      </c>
      <c r="AV87" s="11" t="s">
        <v>76</v>
      </c>
      <c r="AW87" s="11" t="s">
        <v>32</v>
      </c>
      <c r="AX87" s="11" t="s">
        <v>68</v>
      </c>
      <c r="AY87" s="216" t="s">
        <v>171</v>
      </c>
    </row>
    <row r="88" spans="2:65" s="12" customFormat="1">
      <c r="B88" s="217"/>
      <c r="C88" s="218"/>
      <c r="D88" s="219" t="s">
        <v>181</v>
      </c>
      <c r="E88" s="220" t="s">
        <v>84</v>
      </c>
      <c r="F88" s="221" t="s">
        <v>183</v>
      </c>
      <c r="G88" s="218"/>
      <c r="H88" s="222">
        <v>632</v>
      </c>
      <c r="I88" s="223"/>
      <c r="J88" s="218"/>
      <c r="K88" s="218"/>
      <c r="L88" s="224"/>
      <c r="M88" s="225"/>
      <c r="N88" s="226"/>
      <c r="O88" s="226"/>
      <c r="P88" s="226"/>
      <c r="Q88" s="226"/>
      <c r="R88" s="226"/>
      <c r="S88" s="226"/>
      <c r="T88" s="227"/>
      <c r="AT88" s="228" t="s">
        <v>181</v>
      </c>
      <c r="AU88" s="228" t="s">
        <v>78</v>
      </c>
      <c r="AV88" s="12" t="s">
        <v>78</v>
      </c>
      <c r="AW88" s="12" t="s">
        <v>32</v>
      </c>
      <c r="AX88" s="12" t="s">
        <v>76</v>
      </c>
      <c r="AY88" s="228" t="s">
        <v>171</v>
      </c>
    </row>
    <row r="89" spans="2:65" s="1" customFormat="1" ht="22.5" customHeight="1">
      <c r="B89" s="41"/>
      <c r="C89" s="191" t="s">
        <v>78</v>
      </c>
      <c r="D89" s="191" t="s">
        <v>173</v>
      </c>
      <c r="E89" s="192" t="s">
        <v>184</v>
      </c>
      <c r="F89" s="193" t="s">
        <v>185</v>
      </c>
      <c r="G89" s="194" t="s">
        <v>93</v>
      </c>
      <c r="H89" s="195">
        <v>191.619</v>
      </c>
      <c r="I89" s="196">
        <v>145</v>
      </c>
      <c r="J89" s="197">
        <f>ROUND(I89*H89,2)</f>
        <v>27784.76</v>
      </c>
      <c r="K89" s="193" t="s">
        <v>176</v>
      </c>
      <c r="L89" s="61"/>
      <c r="M89" s="198" t="s">
        <v>21</v>
      </c>
      <c r="N89" s="199" t="s">
        <v>39</v>
      </c>
      <c r="O89" s="42"/>
      <c r="P89" s="200">
        <f>O89*H89</f>
        <v>0</v>
      </c>
      <c r="Q89" s="200">
        <v>0</v>
      </c>
      <c r="R89" s="200">
        <f>Q89*H89</f>
        <v>0</v>
      </c>
      <c r="S89" s="200">
        <v>0</v>
      </c>
      <c r="T89" s="201">
        <f>S89*H89</f>
        <v>0</v>
      </c>
      <c r="AR89" s="24" t="s">
        <v>177</v>
      </c>
      <c r="AT89" s="24" t="s">
        <v>173</v>
      </c>
      <c r="AU89" s="24" t="s">
        <v>78</v>
      </c>
      <c r="AY89" s="24" t="s">
        <v>171</v>
      </c>
      <c r="BE89" s="202">
        <f>IF(N89="základní",J89,0)</f>
        <v>27784.76</v>
      </c>
      <c r="BF89" s="202">
        <f>IF(N89="snížená",J89,0)</f>
        <v>0</v>
      </c>
      <c r="BG89" s="202">
        <f>IF(N89="zákl. přenesená",J89,0)</f>
        <v>0</v>
      </c>
      <c r="BH89" s="202">
        <f>IF(N89="sníž. přenesená",J89,0)</f>
        <v>0</v>
      </c>
      <c r="BI89" s="202">
        <f>IF(N89="nulová",J89,0)</f>
        <v>0</v>
      </c>
      <c r="BJ89" s="24" t="s">
        <v>76</v>
      </c>
      <c r="BK89" s="202">
        <f>ROUND(I89*H89,2)</f>
        <v>27784.76</v>
      </c>
      <c r="BL89" s="24" t="s">
        <v>177</v>
      </c>
      <c r="BM89" s="24" t="s">
        <v>186</v>
      </c>
    </row>
    <row r="90" spans="2:65" s="1" customFormat="1" ht="27">
      <c r="B90" s="41"/>
      <c r="C90" s="63"/>
      <c r="D90" s="203" t="s">
        <v>179</v>
      </c>
      <c r="E90" s="63"/>
      <c r="F90" s="204" t="s">
        <v>187</v>
      </c>
      <c r="G90" s="63"/>
      <c r="H90" s="63"/>
      <c r="I90" s="161"/>
      <c r="J90" s="63"/>
      <c r="K90" s="63"/>
      <c r="L90" s="61"/>
      <c r="M90" s="205"/>
      <c r="N90" s="42"/>
      <c r="O90" s="42"/>
      <c r="P90" s="42"/>
      <c r="Q90" s="42"/>
      <c r="R90" s="42"/>
      <c r="S90" s="42"/>
      <c r="T90" s="78"/>
      <c r="AT90" s="24" t="s">
        <v>179</v>
      </c>
      <c r="AU90" s="24" t="s">
        <v>78</v>
      </c>
    </row>
    <row r="91" spans="2:65" s="11" customFormat="1">
      <c r="B91" s="206"/>
      <c r="C91" s="207"/>
      <c r="D91" s="203" t="s">
        <v>181</v>
      </c>
      <c r="E91" s="208" t="s">
        <v>21</v>
      </c>
      <c r="F91" s="209" t="s">
        <v>188</v>
      </c>
      <c r="G91" s="207"/>
      <c r="H91" s="210" t="s">
        <v>21</v>
      </c>
      <c r="I91" s="211"/>
      <c r="J91" s="207"/>
      <c r="K91" s="207"/>
      <c r="L91" s="212"/>
      <c r="M91" s="213"/>
      <c r="N91" s="214"/>
      <c r="O91" s="214"/>
      <c r="P91" s="214"/>
      <c r="Q91" s="214"/>
      <c r="R91" s="214"/>
      <c r="S91" s="214"/>
      <c r="T91" s="215"/>
      <c r="AT91" s="216" t="s">
        <v>181</v>
      </c>
      <c r="AU91" s="216" t="s">
        <v>78</v>
      </c>
      <c r="AV91" s="11" t="s">
        <v>76</v>
      </c>
      <c r="AW91" s="11" t="s">
        <v>32</v>
      </c>
      <c r="AX91" s="11" t="s">
        <v>68</v>
      </c>
      <c r="AY91" s="216" t="s">
        <v>171</v>
      </c>
    </row>
    <row r="92" spans="2:65" s="12" customFormat="1">
      <c r="B92" s="217"/>
      <c r="C92" s="218"/>
      <c r="D92" s="203" t="s">
        <v>181</v>
      </c>
      <c r="E92" s="229" t="s">
        <v>21</v>
      </c>
      <c r="F92" s="230" t="s">
        <v>189</v>
      </c>
      <c r="G92" s="218"/>
      <c r="H92" s="231">
        <v>498.95</v>
      </c>
      <c r="I92" s="223"/>
      <c r="J92" s="218"/>
      <c r="K92" s="218"/>
      <c r="L92" s="224"/>
      <c r="M92" s="225"/>
      <c r="N92" s="226"/>
      <c r="O92" s="226"/>
      <c r="P92" s="226"/>
      <c r="Q92" s="226"/>
      <c r="R92" s="226"/>
      <c r="S92" s="226"/>
      <c r="T92" s="227"/>
      <c r="AT92" s="228" t="s">
        <v>181</v>
      </c>
      <c r="AU92" s="228" t="s">
        <v>78</v>
      </c>
      <c r="AV92" s="12" t="s">
        <v>78</v>
      </c>
      <c r="AW92" s="12" t="s">
        <v>32</v>
      </c>
      <c r="AX92" s="12" t="s">
        <v>68</v>
      </c>
      <c r="AY92" s="228" t="s">
        <v>171</v>
      </c>
    </row>
    <row r="93" spans="2:65" s="12" customFormat="1">
      <c r="B93" s="217"/>
      <c r="C93" s="218"/>
      <c r="D93" s="203" t="s">
        <v>181</v>
      </c>
      <c r="E93" s="229" t="s">
        <v>21</v>
      </c>
      <c r="F93" s="230" t="s">
        <v>21</v>
      </c>
      <c r="G93" s="218"/>
      <c r="H93" s="231">
        <v>0</v>
      </c>
      <c r="I93" s="223"/>
      <c r="J93" s="218"/>
      <c r="K93" s="218"/>
      <c r="L93" s="224"/>
      <c r="M93" s="225"/>
      <c r="N93" s="226"/>
      <c r="O93" s="226"/>
      <c r="P93" s="226"/>
      <c r="Q93" s="226"/>
      <c r="R93" s="226"/>
      <c r="S93" s="226"/>
      <c r="T93" s="227"/>
      <c r="AT93" s="228" t="s">
        <v>181</v>
      </c>
      <c r="AU93" s="228" t="s">
        <v>78</v>
      </c>
      <c r="AV93" s="12" t="s">
        <v>78</v>
      </c>
      <c r="AW93" s="12" t="s">
        <v>32</v>
      </c>
      <c r="AX93" s="12" t="s">
        <v>68</v>
      </c>
      <c r="AY93" s="228" t="s">
        <v>171</v>
      </c>
    </row>
    <row r="94" spans="2:65" s="11" customFormat="1">
      <c r="B94" s="206"/>
      <c r="C94" s="207"/>
      <c r="D94" s="203" t="s">
        <v>181</v>
      </c>
      <c r="E94" s="208" t="s">
        <v>21</v>
      </c>
      <c r="F94" s="209" t="s">
        <v>190</v>
      </c>
      <c r="G94" s="207"/>
      <c r="H94" s="210" t="s">
        <v>21</v>
      </c>
      <c r="I94" s="211"/>
      <c r="J94" s="207"/>
      <c r="K94" s="207"/>
      <c r="L94" s="212"/>
      <c r="M94" s="213"/>
      <c r="N94" s="214"/>
      <c r="O94" s="214"/>
      <c r="P94" s="214"/>
      <c r="Q94" s="214"/>
      <c r="R94" s="214"/>
      <c r="S94" s="214"/>
      <c r="T94" s="215"/>
      <c r="AT94" s="216" t="s">
        <v>181</v>
      </c>
      <c r="AU94" s="216" t="s">
        <v>78</v>
      </c>
      <c r="AV94" s="11" t="s">
        <v>76</v>
      </c>
      <c r="AW94" s="11" t="s">
        <v>32</v>
      </c>
      <c r="AX94" s="11" t="s">
        <v>68</v>
      </c>
      <c r="AY94" s="216" t="s">
        <v>171</v>
      </c>
    </row>
    <row r="95" spans="2:65" s="12" customFormat="1">
      <c r="B95" s="217"/>
      <c r="C95" s="218"/>
      <c r="D95" s="203" t="s">
        <v>181</v>
      </c>
      <c r="E95" s="229" t="s">
        <v>21</v>
      </c>
      <c r="F95" s="230" t="s">
        <v>191</v>
      </c>
      <c r="G95" s="218"/>
      <c r="H95" s="231">
        <v>25.26</v>
      </c>
      <c r="I95" s="223"/>
      <c r="J95" s="218"/>
      <c r="K95" s="218"/>
      <c r="L95" s="224"/>
      <c r="M95" s="225"/>
      <c r="N95" s="226"/>
      <c r="O95" s="226"/>
      <c r="P95" s="226"/>
      <c r="Q95" s="226"/>
      <c r="R95" s="226"/>
      <c r="S95" s="226"/>
      <c r="T95" s="227"/>
      <c r="AT95" s="228" t="s">
        <v>181</v>
      </c>
      <c r="AU95" s="228" t="s">
        <v>78</v>
      </c>
      <c r="AV95" s="12" t="s">
        <v>78</v>
      </c>
      <c r="AW95" s="12" t="s">
        <v>32</v>
      </c>
      <c r="AX95" s="12" t="s">
        <v>68</v>
      </c>
      <c r="AY95" s="228" t="s">
        <v>171</v>
      </c>
    </row>
    <row r="96" spans="2:65" s="12" customFormat="1">
      <c r="B96" s="217"/>
      <c r="C96" s="218"/>
      <c r="D96" s="203" t="s">
        <v>181</v>
      </c>
      <c r="E96" s="229" t="s">
        <v>21</v>
      </c>
      <c r="F96" s="230" t="s">
        <v>21</v>
      </c>
      <c r="G96" s="218"/>
      <c r="H96" s="231">
        <v>0</v>
      </c>
      <c r="I96" s="223"/>
      <c r="J96" s="218"/>
      <c r="K96" s="218"/>
      <c r="L96" s="224"/>
      <c r="M96" s="225"/>
      <c r="N96" s="226"/>
      <c r="O96" s="226"/>
      <c r="P96" s="226"/>
      <c r="Q96" s="226"/>
      <c r="R96" s="226"/>
      <c r="S96" s="226"/>
      <c r="T96" s="227"/>
      <c r="AT96" s="228" t="s">
        <v>181</v>
      </c>
      <c r="AU96" s="228" t="s">
        <v>78</v>
      </c>
      <c r="AV96" s="12" t="s">
        <v>78</v>
      </c>
      <c r="AW96" s="12" t="s">
        <v>32</v>
      </c>
      <c r="AX96" s="12" t="s">
        <v>68</v>
      </c>
      <c r="AY96" s="228" t="s">
        <v>171</v>
      </c>
    </row>
    <row r="97" spans="2:65" s="11" customFormat="1">
      <c r="B97" s="206"/>
      <c r="C97" s="207"/>
      <c r="D97" s="203" t="s">
        <v>181</v>
      </c>
      <c r="E97" s="208" t="s">
        <v>21</v>
      </c>
      <c r="F97" s="209" t="s">
        <v>192</v>
      </c>
      <c r="G97" s="207"/>
      <c r="H97" s="210" t="s">
        <v>21</v>
      </c>
      <c r="I97" s="211"/>
      <c r="J97" s="207"/>
      <c r="K97" s="207"/>
      <c r="L97" s="212"/>
      <c r="M97" s="213"/>
      <c r="N97" s="214"/>
      <c r="O97" s="214"/>
      <c r="P97" s="214"/>
      <c r="Q97" s="214"/>
      <c r="R97" s="214"/>
      <c r="S97" s="214"/>
      <c r="T97" s="215"/>
      <c r="AT97" s="216" t="s">
        <v>181</v>
      </c>
      <c r="AU97" s="216" t="s">
        <v>78</v>
      </c>
      <c r="AV97" s="11" t="s">
        <v>76</v>
      </c>
      <c r="AW97" s="11" t="s">
        <v>32</v>
      </c>
      <c r="AX97" s="11" t="s">
        <v>68</v>
      </c>
      <c r="AY97" s="216" t="s">
        <v>171</v>
      </c>
    </row>
    <row r="98" spans="2:65" s="12" customFormat="1">
      <c r="B98" s="217"/>
      <c r="C98" s="218"/>
      <c r="D98" s="203" t="s">
        <v>181</v>
      </c>
      <c r="E98" s="229" t="s">
        <v>21</v>
      </c>
      <c r="F98" s="230" t="s">
        <v>193</v>
      </c>
      <c r="G98" s="218"/>
      <c r="H98" s="231">
        <v>4.5999999999999996</v>
      </c>
      <c r="I98" s="223"/>
      <c r="J98" s="218"/>
      <c r="K98" s="218"/>
      <c r="L98" s="224"/>
      <c r="M98" s="225"/>
      <c r="N98" s="226"/>
      <c r="O98" s="226"/>
      <c r="P98" s="226"/>
      <c r="Q98" s="226"/>
      <c r="R98" s="226"/>
      <c r="S98" s="226"/>
      <c r="T98" s="227"/>
      <c r="AT98" s="228" t="s">
        <v>181</v>
      </c>
      <c r="AU98" s="228" t="s">
        <v>78</v>
      </c>
      <c r="AV98" s="12" t="s">
        <v>78</v>
      </c>
      <c r="AW98" s="12" t="s">
        <v>32</v>
      </c>
      <c r="AX98" s="12" t="s">
        <v>68</v>
      </c>
      <c r="AY98" s="228" t="s">
        <v>171</v>
      </c>
    </row>
    <row r="99" spans="2:65" s="12" customFormat="1">
      <c r="B99" s="217"/>
      <c r="C99" s="218"/>
      <c r="D99" s="203" t="s">
        <v>181</v>
      </c>
      <c r="E99" s="229" t="s">
        <v>21</v>
      </c>
      <c r="F99" s="230" t="s">
        <v>21</v>
      </c>
      <c r="G99" s="218"/>
      <c r="H99" s="231">
        <v>0</v>
      </c>
      <c r="I99" s="223"/>
      <c r="J99" s="218"/>
      <c r="K99" s="218"/>
      <c r="L99" s="224"/>
      <c r="M99" s="225"/>
      <c r="N99" s="226"/>
      <c r="O99" s="226"/>
      <c r="P99" s="226"/>
      <c r="Q99" s="226"/>
      <c r="R99" s="226"/>
      <c r="S99" s="226"/>
      <c r="T99" s="227"/>
      <c r="AT99" s="228" t="s">
        <v>181</v>
      </c>
      <c r="AU99" s="228" t="s">
        <v>78</v>
      </c>
      <c r="AV99" s="12" t="s">
        <v>78</v>
      </c>
      <c r="AW99" s="12" t="s">
        <v>32</v>
      </c>
      <c r="AX99" s="12" t="s">
        <v>68</v>
      </c>
      <c r="AY99" s="228" t="s">
        <v>171</v>
      </c>
    </row>
    <row r="100" spans="2:65" s="11" customFormat="1">
      <c r="B100" s="206"/>
      <c r="C100" s="207"/>
      <c r="D100" s="203" t="s">
        <v>181</v>
      </c>
      <c r="E100" s="208" t="s">
        <v>21</v>
      </c>
      <c r="F100" s="209" t="s">
        <v>194</v>
      </c>
      <c r="G100" s="207"/>
      <c r="H100" s="210" t="s">
        <v>21</v>
      </c>
      <c r="I100" s="211"/>
      <c r="J100" s="207"/>
      <c r="K100" s="207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181</v>
      </c>
      <c r="AU100" s="216" t="s">
        <v>78</v>
      </c>
      <c r="AV100" s="11" t="s">
        <v>76</v>
      </c>
      <c r="AW100" s="11" t="s">
        <v>32</v>
      </c>
      <c r="AX100" s="11" t="s">
        <v>68</v>
      </c>
      <c r="AY100" s="216" t="s">
        <v>171</v>
      </c>
    </row>
    <row r="101" spans="2:65" s="12" customFormat="1">
      <c r="B101" s="217"/>
      <c r="C101" s="218"/>
      <c r="D101" s="203" t="s">
        <v>181</v>
      </c>
      <c r="E101" s="229" t="s">
        <v>21</v>
      </c>
      <c r="F101" s="230" t="s">
        <v>195</v>
      </c>
      <c r="G101" s="218"/>
      <c r="H101" s="231">
        <v>-189.6</v>
      </c>
      <c r="I101" s="223"/>
      <c r="J101" s="218"/>
      <c r="K101" s="218"/>
      <c r="L101" s="224"/>
      <c r="M101" s="225"/>
      <c r="N101" s="226"/>
      <c r="O101" s="226"/>
      <c r="P101" s="226"/>
      <c r="Q101" s="226"/>
      <c r="R101" s="226"/>
      <c r="S101" s="226"/>
      <c r="T101" s="227"/>
      <c r="AT101" s="228" t="s">
        <v>181</v>
      </c>
      <c r="AU101" s="228" t="s">
        <v>78</v>
      </c>
      <c r="AV101" s="12" t="s">
        <v>78</v>
      </c>
      <c r="AW101" s="12" t="s">
        <v>32</v>
      </c>
      <c r="AX101" s="12" t="s">
        <v>68</v>
      </c>
      <c r="AY101" s="228" t="s">
        <v>171</v>
      </c>
    </row>
    <row r="102" spans="2:65" s="12" customFormat="1">
      <c r="B102" s="217"/>
      <c r="C102" s="218"/>
      <c r="D102" s="203" t="s">
        <v>181</v>
      </c>
      <c r="E102" s="229" t="s">
        <v>21</v>
      </c>
      <c r="F102" s="230" t="s">
        <v>196</v>
      </c>
      <c r="G102" s="218"/>
      <c r="H102" s="231">
        <v>139.83799999999999</v>
      </c>
      <c r="I102" s="223"/>
      <c r="J102" s="218"/>
      <c r="K102" s="218"/>
      <c r="L102" s="224"/>
      <c r="M102" s="225"/>
      <c r="N102" s="226"/>
      <c r="O102" s="226"/>
      <c r="P102" s="226"/>
      <c r="Q102" s="226"/>
      <c r="R102" s="226"/>
      <c r="S102" s="226"/>
      <c r="T102" s="227"/>
      <c r="AT102" s="228" t="s">
        <v>181</v>
      </c>
      <c r="AU102" s="228" t="s">
        <v>78</v>
      </c>
      <c r="AV102" s="12" t="s">
        <v>78</v>
      </c>
      <c r="AW102" s="12" t="s">
        <v>32</v>
      </c>
      <c r="AX102" s="12" t="s">
        <v>68</v>
      </c>
      <c r="AY102" s="228" t="s">
        <v>171</v>
      </c>
    </row>
    <row r="103" spans="2:65" s="13" customFormat="1">
      <c r="B103" s="232"/>
      <c r="C103" s="233"/>
      <c r="D103" s="203" t="s">
        <v>181</v>
      </c>
      <c r="E103" s="234" t="s">
        <v>97</v>
      </c>
      <c r="F103" s="235" t="s">
        <v>197</v>
      </c>
      <c r="G103" s="233"/>
      <c r="H103" s="236">
        <v>479.048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AT103" s="242" t="s">
        <v>181</v>
      </c>
      <c r="AU103" s="242" t="s">
        <v>78</v>
      </c>
      <c r="AV103" s="13" t="s">
        <v>177</v>
      </c>
      <c r="AW103" s="13" t="s">
        <v>32</v>
      </c>
      <c r="AX103" s="13" t="s">
        <v>68</v>
      </c>
      <c r="AY103" s="242" t="s">
        <v>171</v>
      </c>
    </row>
    <row r="104" spans="2:65" s="12" customFormat="1">
      <c r="B104" s="217"/>
      <c r="C104" s="218"/>
      <c r="D104" s="219" t="s">
        <v>181</v>
      </c>
      <c r="E104" s="220" t="s">
        <v>92</v>
      </c>
      <c r="F104" s="221" t="s">
        <v>198</v>
      </c>
      <c r="G104" s="218"/>
      <c r="H104" s="222">
        <v>191.619</v>
      </c>
      <c r="I104" s="223"/>
      <c r="J104" s="218"/>
      <c r="K104" s="218"/>
      <c r="L104" s="224"/>
      <c r="M104" s="225"/>
      <c r="N104" s="226"/>
      <c r="O104" s="226"/>
      <c r="P104" s="226"/>
      <c r="Q104" s="226"/>
      <c r="R104" s="226"/>
      <c r="S104" s="226"/>
      <c r="T104" s="227"/>
      <c r="AT104" s="228" t="s">
        <v>181</v>
      </c>
      <c r="AU104" s="228" t="s">
        <v>78</v>
      </c>
      <c r="AV104" s="12" t="s">
        <v>78</v>
      </c>
      <c r="AW104" s="12" t="s">
        <v>32</v>
      </c>
      <c r="AX104" s="12" t="s">
        <v>76</v>
      </c>
      <c r="AY104" s="228" t="s">
        <v>171</v>
      </c>
    </row>
    <row r="105" spans="2:65" s="1" customFormat="1" ht="22.5" customHeight="1">
      <c r="B105" s="41"/>
      <c r="C105" s="191" t="s">
        <v>124</v>
      </c>
      <c r="D105" s="191" t="s">
        <v>173</v>
      </c>
      <c r="E105" s="192" t="s">
        <v>199</v>
      </c>
      <c r="F105" s="193" t="s">
        <v>200</v>
      </c>
      <c r="G105" s="194" t="s">
        <v>93</v>
      </c>
      <c r="H105" s="195">
        <v>38.323999999999998</v>
      </c>
      <c r="I105" s="196">
        <v>22</v>
      </c>
      <c r="J105" s="197">
        <f>ROUND(I105*H105,2)</f>
        <v>843.13</v>
      </c>
      <c r="K105" s="193" t="s">
        <v>176</v>
      </c>
      <c r="L105" s="61"/>
      <c r="M105" s="198" t="s">
        <v>21</v>
      </c>
      <c r="N105" s="199" t="s">
        <v>39</v>
      </c>
      <c r="O105" s="42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AR105" s="24" t="s">
        <v>177</v>
      </c>
      <c r="AT105" s="24" t="s">
        <v>173</v>
      </c>
      <c r="AU105" s="24" t="s">
        <v>78</v>
      </c>
      <c r="AY105" s="24" t="s">
        <v>171</v>
      </c>
      <c r="BE105" s="202">
        <f>IF(N105="základní",J105,0)</f>
        <v>843.13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24" t="s">
        <v>76</v>
      </c>
      <c r="BK105" s="202">
        <f>ROUND(I105*H105,2)</f>
        <v>843.13</v>
      </c>
      <c r="BL105" s="24" t="s">
        <v>177</v>
      </c>
      <c r="BM105" s="24" t="s">
        <v>119</v>
      </c>
    </row>
    <row r="106" spans="2:65" s="1" customFormat="1" ht="40.5">
      <c r="B106" s="41"/>
      <c r="C106" s="63"/>
      <c r="D106" s="203" t="s">
        <v>179</v>
      </c>
      <c r="E106" s="63"/>
      <c r="F106" s="204" t="s">
        <v>201</v>
      </c>
      <c r="G106" s="63"/>
      <c r="H106" s="63"/>
      <c r="I106" s="161"/>
      <c r="J106" s="63"/>
      <c r="K106" s="63"/>
      <c r="L106" s="61"/>
      <c r="M106" s="205"/>
      <c r="N106" s="42"/>
      <c r="O106" s="42"/>
      <c r="P106" s="42"/>
      <c r="Q106" s="42"/>
      <c r="R106" s="42"/>
      <c r="S106" s="42"/>
      <c r="T106" s="78"/>
      <c r="AT106" s="24" t="s">
        <v>179</v>
      </c>
      <c r="AU106" s="24" t="s">
        <v>78</v>
      </c>
    </row>
    <row r="107" spans="2:65" s="12" customFormat="1">
      <c r="B107" s="217"/>
      <c r="C107" s="218"/>
      <c r="D107" s="219" t="s">
        <v>181</v>
      </c>
      <c r="E107" s="220" t="s">
        <v>21</v>
      </c>
      <c r="F107" s="221" t="s">
        <v>202</v>
      </c>
      <c r="G107" s="218"/>
      <c r="H107" s="222">
        <v>38.323999999999998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181</v>
      </c>
      <c r="AU107" s="228" t="s">
        <v>78</v>
      </c>
      <c r="AV107" s="12" t="s">
        <v>78</v>
      </c>
      <c r="AW107" s="12" t="s">
        <v>32</v>
      </c>
      <c r="AX107" s="12" t="s">
        <v>76</v>
      </c>
      <c r="AY107" s="228" t="s">
        <v>171</v>
      </c>
    </row>
    <row r="108" spans="2:65" s="1" customFormat="1" ht="22.5" customHeight="1">
      <c r="B108" s="41"/>
      <c r="C108" s="191" t="s">
        <v>177</v>
      </c>
      <c r="D108" s="191" t="s">
        <v>173</v>
      </c>
      <c r="E108" s="192" t="s">
        <v>203</v>
      </c>
      <c r="F108" s="193" t="s">
        <v>204</v>
      </c>
      <c r="G108" s="194" t="s">
        <v>93</v>
      </c>
      <c r="H108" s="195">
        <v>287.42899999999997</v>
      </c>
      <c r="I108" s="196">
        <v>145</v>
      </c>
      <c r="J108" s="197">
        <f>ROUND(I108*H108,2)</f>
        <v>41677.21</v>
      </c>
      <c r="K108" s="193" t="s">
        <v>176</v>
      </c>
      <c r="L108" s="61"/>
      <c r="M108" s="198" t="s">
        <v>21</v>
      </c>
      <c r="N108" s="199" t="s">
        <v>39</v>
      </c>
      <c r="O108" s="42"/>
      <c r="P108" s="200">
        <f>O108*H108</f>
        <v>0</v>
      </c>
      <c r="Q108" s="200">
        <v>0</v>
      </c>
      <c r="R108" s="200">
        <f>Q108*H108</f>
        <v>0</v>
      </c>
      <c r="S108" s="200">
        <v>0</v>
      </c>
      <c r="T108" s="201">
        <f>S108*H108</f>
        <v>0</v>
      </c>
      <c r="AR108" s="24" t="s">
        <v>177</v>
      </c>
      <c r="AT108" s="24" t="s">
        <v>173</v>
      </c>
      <c r="AU108" s="24" t="s">
        <v>78</v>
      </c>
      <c r="AY108" s="24" t="s">
        <v>171</v>
      </c>
      <c r="BE108" s="202">
        <f>IF(N108="základní",J108,0)</f>
        <v>41677.21</v>
      </c>
      <c r="BF108" s="202">
        <f>IF(N108="snížená",J108,0)</f>
        <v>0</v>
      </c>
      <c r="BG108" s="202">
        <f>IF(N108="zákl. přenesená",J108,0)</f>
        <v>0</v>
      </c>
      <c r="BH108" s="202">
        <f>IF(N108="sníž. přenesená",J108,0)</f>
        <v>0</v>
      </c>
      <c r="BI108" s="202">
        <f>IF(N108="nulová",J108,0)</f>
        <v>0</v>
      </c>
      <c r="BJ108" s="24" t="s">
        <v>76</v>
      </c>
      <c r="BK108" s="202">
        <f>ROUND(I108*H108,2)</f>
        <v>41677.21</v>
      </c>
      <c r="BL108" s="24" t="s">
        <v>177</v>
      </c>
      <c r="BM108" s="24" t="s">
        <v>205</v>
      </c>
    </row>
    <row r="109" spans="2:65" s="1" customFormat="1" ht="27">
      <c r="B109" s="41"/>
      <c r="C109" s="63"/>
      <c r="D109" s="203" t="s">
        <v>179</v>
      </c>
      <c r="E109" s="63"/>
      <c r="F109" s="204" t="s">
        <v>206</v>
      </c>
      <c r="G109" s="63"/>
      <c r="H109" s="63"/>
      <c r="I109" s="161"/>
      <c r="J109" s="63"/>
      <c r="K109" s="63"/>
      <c r="L109" s="61"/>
      <c r="M109" s="205"/>
      <c r="N109" s="42"/>
      <c r="O109" s="42"/>
      <c r="P109" s="42"/>
      <c r="Q109" s="42"/>
      <c r="R109" s="42"/>
      <c r="S109" s="42"/>
      <c r="T109" s="78"/>
      <c r="AT109" s="24" t="s">
        <v>179</v>
      </c>
      <c r="AU109" s="24" t="s">
        <v>78</v>
      </c>
    </row>
    <row r="110" spans="2:65" s="12" customFormat="1">
      <c r="B110" s="217"/>
      <c r="C110" s="218"/>
      <c r="D110" s="219" t="s">
        <v>181</v>
      </c>
      <c r="E110" s="220" t="s">
        <v>95</v>
      </c>
      <c r="F110" s="221" t="s">
        <v>207</v>
      </c>
      <c r="G110" s="218"/>
      <c r="H110" s="222">
        <v>287.42899999999997</v>
      </c>
      <c r="I110" s="223"/>
      <c r="J110" s="218"/>
      <c r="K110" s="218"/>
      <c r="L110" s="224"/>
      <c r="M110" s="225"/>
      <c r="N110" s="226"/>
      <c r="O110" s="226"/>
      <c r="P110" s="226"/>
      <c r="Q110" s="226"/>
      <c r="R110" s="226"/>
      <c r="S110" s="226"/>
      <c r="T110" s="227"/>
      <c r="AT110" s="228" t="s">
        <v>181</v>
      </c>
      <c r="AU110" s="228" t="s">
        <v>78</v>
      </c>
      <c r="AV110" s="12" t="s">
        <v>78</v>
      </c>
      <c r="AW110" s="12" t="s">
        <v>32</v>
      </c>
      <c r="AX110" s="12" t="s">
        <v>76</v>
      </c>
      <c r="AY110" s="228" t="s">
        <v>171</v>
      </c>
    </row>
    <row r="111" spans="2:65" s="1" customFormat="1" ht="22.5" customHeight="1">
      <c r="B111" s="41"/>
      <c r="C111" s="191" t="s">
        <v>122</v>
      </c>
      <c r="D111" s="191" t="s">
        <v>173</v>
      </c>
      <c r="E111" s="192" t="s">
        <v>208</v>
      </c>
      <c r="F111" s="193" t="s">
        <v>209</v>
      </c>
      <c r="G111" s="194" t="s">
        <v>93</v>
      </c>
      <c r="H111" s="195">
        <v>57.485999999999997</v>
      </c>
      <c r="I111" s="196">
        <v>36</v>
      </c>
      <c r="J111" s="197">
        <f>ROUND(I111*H111,2)</f>
        <v>2069.5</v>
      </c>
      <c r="K111" s="193" t="s">
        <v>176</v>
      </c>
      <c r="L111" s="61"/>
      <c r="M111" s="198" t="s">
        <v>21</v>
      </c>
      <c r="N111" s="199" t="s">
        <v>39</v>
      </c>
      <c r="O111" s="42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AR111" s="24" t="s">
        <v>177</v>
      </c>
      <c r="AT111" s="24" t="s">
        <v>173</v>
      </c>
      <c r="AU111" s="24" t="s">
        <v>78</v>
      </c>
      <c r="AY111" s="24" t="s">
        <v>171</v>
      </c>
      <c r="BE111" s="202">
        <f>IF(N111="základní",J111,0)</f>
        <v>2069.5</v>
      </c>
      <c r="BF111" s="202">
        <f>IF(N111="snížená",J111,0)</f>
        <v>0</v>
      </c>
      <c r="BG111" s="202">
        <f>IF(N111="zákl. přenesená",J111,0)</f>
        <v>0</v>
      </c>
      <c r="BH111" s="202">
        <f>IF(N111="sníž. přenesená",J111,0)</f>
        <v>0</v>
      </c>
      <c r="BI111" s="202">
        <f>IF(N111="nulová",J111,0)</f>
        <v>0</v>
      </c>
      <c r="BJ111" s="24" t="s">
        <v>76</v>
      </c>
      <c r="BK111" s="202">
        <f>ROUND(I111*H111,2)</f>
        <v>2069.5</v>
      </c>
      <c r="BL111" s="24" t="s">
        <v>177</v>
      </c>
      <c r="BM111" s="24" t="s">
        <v>210</v>
      </c>
    </row>
    <row r="112" spans="2:65" s="1" customFormat="1" ht="40.5">
      <c r="B112" s="41"/>
      <c r="C112" s="63"/>
      <c r="D112" s="203" t="s">
        <v>179</v>
      </c>
      <c r="E112" s="63"/>
      <c r="F112" s="204" t="s">
        <v>211</v>
      </c>
      <c r="G112" s="63"/>
      <c r="H112" s="63"/>
      <c r="I112" s="161"/>
      <c r="J112" s="63"/>
      <c r="K112" s="63"/>
      <c r="L112" s="61"/>
      <c r="M112" s="205"/>
      <c r="N112" s="42"/>
      <c r="O112" s="42"/>
      <c r="P112" s="42"/>
      <c r="Q112" s="42"/>
      <c r="R112" s="42"/>
      <c r="S112" s="42"/>
      <c r="T112" s="78"/>
      <c r="AT112" s="24" t="s">
        <v>179</v>
      </c>
      <c r="AU112" s="24" t="s">
        <v>78</v>
      </c>
    </row>
    <row r="113" spans="2:65" s="12" customFormat="1">
      <c r="B113" s="217"/>
      <c r="C113" s="218"/>
      <c r="D113" s="219" t="s">
        <v>181</v>
      </c>
      <c r="E113" s="220" t="s">
        <v>21</v>
      </c>
      <c r="F113" s="221" t="s">
        <v>212</v>
      </c>
      <c r="G113" s="218"/>
      <c r="H113" s="222">
        <v>57.485999999999997</v>
      </c>
      <c r="I113" s="223"/>
      <c r="J113" s="218"/>
      <c r="K113" s="218"/>
      <c r="L113" s="224"/>
      <c r="M113" s="225"/>
      <c r="N113" s="226"/>
      <c r="O113" s="226"/>
      <c r="P113" s="226"/>
      <c r="Q113" s="226"/>
      <c r="R113" s="226"/>
      <c r="S113" s="226"/>
      <c r="T113" s="227"/>
      <c r="AT113" s="228" t="s">
        <v>181</v>
      </c>
      <c r="AU113" s="228" t="s">
        <v>78</v>
      </c>
      <c r="AV113" s="12" t="s">
        <v>78</v>
      </c>
      <c r="AW113" s="12" t="s">
        <v>32</v>
      </c>
      <c r="AX113" s="12" t="s">
        <v>76</v>
      </c>
      <c r="AY113" s="228" t="s">
        <v>171</v>
      </c>
    </row>
    <row r="114" spans="2:65" s="1" customFormat="1" ht="22.5" customHeight="1">
      <c r="B114" s="41"/>
      <c r="C114" s="191" t="s">
        <v>178</v>
      </c>
      <c r="D114" s="191" t="s">
        <v>173</v>
      </c>
      <c r="E114" s="192" t="s">
        <v>213</v>
      </c>
      <c r="F114" s="193" t="s">
        <v>214</v>
      </c>
      <c r="G114" s="194" t="s">
        <v>93</v>
      </c>
      <c r="H114" s="195">
        <v>83.83</v>
      </c>
      <c r="I114" s="196">
        <v>200</v>
      </c>
      <c r="J114" s="197">
        <f>ROUND(I114*H114,2)</f>
        <v>16766</v>
      </c>
      <c r="K114" s="193" t="s">
        <v>176</v>
      </c>
      <c r="L114" s="61"/>
      <c r="M114" s="198" t="s">
        <v>21</v>
      </c>
      <c r="N114" s="199" t="s">
        <v>39</v>
      </c>
      <c r="O114" s="42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AR114" s="24" t="s">
        <v>177</v>
      </c>
      <c r="AT114" s="24" t="s">
        <v>173</v>
      </c>
      <c r="AU114" s="24" t="s">
        <v>78</v>
      </c>
      <c r="AY114" s="24" t="s">
        <v>171</v>
      </c>
      <c r="BE114" s="202">
        <f>IF(N114="základní",J114,0)</f>
        <v>16766</v>
      </c>
      <c r="BF114" s="202">
        <f>IF(N114="snížená",J114,0)</f>
        <v>0</v>
      </c>
      <c r="BG114" s="202">
        <f>IF(N114="zákl. přenesená",J114,0)</f>
        <v>0</v>
      </c>
      <c r="BH114" s="202">
        <f>IF(N114="sníž. přenesená",J114,0)</f>
        <v>0</v>
      </c>
      <c r="BI114" s="202">
        <f>IF(N114="nulová",J114,0)</f>
        <v>0</v>
      </c>
      <c r="BJ114" s="24" t="s">
        <v>76</v>
      </c>
      <c r="BK114" s="202">
        <f>ROUND(I114*H114,2)</f>
        <v>16766</v>
      </c>
      <c r="BL114" s="24" t="s">
        <v>177</v>
      </c>
      <c r="BM114" s="24" t="s">
        <v>215</v>
      </c>
    </row>
    <row r="115" spans="2:65" s="1" customFormat="1" ht="27">
      <c r="B115" s="41"/>
      <c r="C115" s="63"/>
      <c r="D115" s="203" t="s">
        <v>179</v>
      </c>
      <c r="E115" s="63"/>
      <c r="F115" s="204" t="s">
        <v>216</v>
      </c>
      <c r="G115" s="63"/>
      <c r="H115" s="63"/>
      <c r="I115" s="161"/>
      <c r="J115" s="63"/>
      <c r="K115" s="63"/>
      <c r="L115" s="61"/>
      <c r="M115" s="205"/>
      <c r="N115" s="42"/>
      <c r="O115" s="42"/>
      <c r="P115" s="42"/>
      <c r="Q115" s="42"/>
      <c r="R115" s="42"/>
      <c r="S115" s="42"/>
      <c r="T115" s="78"/>
      <c r="AT115" s="24" t="s">
        <v>179</v>
      </c>
      <c r="AU115" s="24" t="s">
        <v>78</v>
      </c>
    </row>
    <row r="116" spans="2:65" s="11" customFormat="1">
      <c r="B116" s="206"/>
      <c r="C116" s="207"/>
      <c r="D116" s="203" t="s">
        <v>181</v>
      </c>
      <c r="E116" s="208" t="s">
        <v>21</v>
      </c>
      <c r="F116" s="209" t="s">
        <v>217</v>
      </c>
      <c r="G116" s="207"/>
      <c r="H116" s="210" t="s">
        <v>21</v>
      </c>
      <c r="I116" s="211"/>
      <c r="J116" s="207"/>
      <c r="K116" s="207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181</v>
      </c>
      <c r="AU116" s="216" t="s">
        <v>78</v>
      </c>
      <c r="AV116" s="11" t="s">
        <v>76</v>
      </c>
      <c r="AW116" s="11" t="s">
        <v>32</v>
      </c>
      <c r="AX116" s="11" t="s">
        <v>68</v>
      </c>
      <c r="AY116" s="216" t="s">
        <v>171</v>
      </c>
    </row>
    <row r="117" spans="2:65" s="11" customFormat="1">
      <c r="B117" s="206"/>
      <c r="C117" s="207"/>
      <c r="D117" s="203" t="s">
        <v>181</v>
      </c>
      <c r="E117" s="208" t="s">
        <v>21</v>
      </c>
      <c r="F117" s="209" t="s">
        <v>218</v>
      </c>
      <c r="G117" s="207"/>
      <c r="H117" s="210" t="s">
        <v>21</v>
      </c>
      <c r="I117" s="211"/>
      <c r="J117" s="207"/>
      <c r="K117" s="207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181</v>
      </c>
      <c r="AU117" s="216" t="s">
        <v>78</v>
      </c>
      <c r="AV117" s="11" t="s">
        <v>76</v>
      </c>
      <c r="AW117" s="11" t="s">
        <v>32</v>
      </c>
      <c r="AX117" s="11" t="s">
        <v>68</v>
      </c>
      <c r="AY117" s="216" t="s">
        <v>171</v>
      </c>
    </row>
    <row r="118" spans="2:65" s="12" customFormat="1">
      <c r="B118" s="217"/>
      <c r="C118" s="218"/>
      <c r="D118" s="203" t="s">
        <v>181</v>
      </c>
      <c r="E118" s="229" t="s">
        <v>21</v>
      </c>
      <c r="F118" s="230" t="s">
        <v>219</v>
      </c>
      <c r="G118" s="218"/>
      <c r="H118" s="231">
        <v>36.243000000000002</v>
      </c>
      <c r="I118" s="223"/>
      <c r="J118" s="218"/>
      <c r="K118" s="218"/>
      <c r="L118" s="224"/>
      <c r="M118" s="225"/>
      <c r="N118" s="226"/>
      <c r="O118" s="226"/>
      <c r="P118" s="226"/>
      <c r="Q118" s="226"/>
      <c r="R118" s="226"/>
      <c r="S118" s="226"/>
      <c r="T118" s="227"/>
      <c r="AT118" s="228" t="s">
        <v>181</v>
      </c>
      <c r="AU118" s="228" t="s">
        <v>78</v>
      </c>
      <c r="AV118" s="12" t="s">
        <v>78</v>
      </c>
      <c r="AW118" s="12" t="s">
        <v>32</v>
      </c>
      <c r="AX118" s="12" t="s">
        <v>68</v>
      </c>
      <c r="AY118" s="228" t="s">
        <v>171</v>
      </c>
    </row>
    <row r="119" spans="2:65" s="12" customFormat="1">
      <c r="B119" s="217"/>
      <c r="C119" s="218"/>
      <c r="D119" s="203" t="s">
        <v>181</v>
      </c>
      <c r="E119" s="229" t="s">
        <v>21</v>
      </c>
      <c r="F119" s="230" t="s">
        <v>220</v>
      </c>
      <c r="G119" s="218"/>
      <c r="H119" s="231">
        <v>69.075000000000003</v>
      </c>
      <c r="I119" s="223"/>
      <c r="J119" s="218"/>
      <c r="K119" s="218"/>
      <c r="L119" s="224"/>
      <c r="M119" s="225"/>
      <c r="N119" s="226"/>
      <c r="O119" s="226"/>
      <c r="P119" s="226"/>
      <c r="Q119" s="226"/>
      <c r="R119" s="226"/>
      <c r="S119" s="226"/>
      <c r="T119" s="227"/>
      <c r="AT119" s="228" t="s">
        <v>181</v>
      </c>
      <c r="AU119" s="228" t="s">
        <v>78</v>
      </c>
      <c r="AV119" s="12" t="s">
        <v>78</v>
      </c>
      <c r="AW119" s="12" t="s">
        <v>32</v>
      </c>
      <c r="AX119" s="12" t="s">
        <v>68</v>
      </c>
      <c r="AY119" s="228" t="s">
        <v>171</v>
      </c>
    </row>
    <row r="120" spans="2:65" s="12" customFormat="1">
      <c r="B120" s="217"/>
      <c r="C120" s="218"/>
      <c r="D120" s="203" t="s">
        <v>181</v>
      </c>
      <c r="E120" s="229" t="s">
        <v>21</v>
      </c>
      <c r="F120" s="230" t="s">
        <v>221</v>
      </c>
      <c r="G120" s="218"/>
      <c r="H120" s="231">
        <v>74.025000000000006</v>
      </c>
      <c r="I120" s="223"/>
      <c r="J120" s="218"/>
      <c r="K120" s="218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181</v>
      </c>
      <c r="AU120" s="228" t="s">
        <v>78</v>
      </c>
      <c r="AV120" s="12" t="s">
        <v>78</v>
      </c>
      <c r="AW120" s="12" t="s">
        <v>32</v>
      </c>
      <c r="AX120" s="12" t="s">
        <v>68</v>
      </c>
      <c r="AY120" s="228" t="s">
        <v>171</v>
      </c>
    </row>
    <row r="121" spans="2:65" s="12" customFormat="1">
      <c r="B121" s="217"/>
      <c r="C121" s="218"/>
      <c r="D121" s="203" t="s">
        <v>181</v>
      </c>
      <c r="E121" s="229" t="s">
        <v>21</v>
      </c>
      <c r="F121" s="230" t="s">
        <v>21</v>
      </c>
      <c r="G121" s="218"/>
      <c r="H121" s="231">
        <v>0</v>
      </c>
      <c r="I121" s="223"/>
      <c r="J121" s="218"/>
      <c r="K121" s="218"/>
      <c r="L121" s="224"/>
      <c r="M121" s="225"/>
      <c r="N121" s="226"/>
      <c r="O121" s="226"/>
      <c r="P121" s="226"/>
      <c r="Q121" s="226"/>
      <c r="R121" s="226"/>
      <c r="S121" s="226"/>
      <c r="T121" s="227"/>
      <c r="AT121" s="228" t="s">
        <v>181</v>
      </c>
      <c r="AU121" s="228" t="s">
        <v>78</v>
      </c>
      <c r="AV121" s="12" t="s">
        <v>78</v>
      </c>
      <c r="AW121" s="12" t="s">
        <v>32</v>
      </c>
      <c r="AX121" s="12" t="s">
        <v>68</v>
      </c>
      <c r="AY121" s="228" t="s">
        <v>171</v>
      </c>
    </row>
    <row r="122" spans="2:65" s="11" customFormat="1">
      <c r="B122" s="206"/>
      <c r="C122" s="207"/>
      <c r="D122" s="203" t="s">
        <v>181</v>
      </c>
      <c r="E122" s="208" t="s">
        <v>21</v>
      </c>
      <c r="F122" s="209" t="s">
        <v>222</v>
      </c>
      <c r="G122" s="207"/>
      <c r="H122" s="210" t="s">
        <v>21</v>
      </c>
      <c r="I122" s="211"/>
      <c r="J122" s="207"/>
      <c r="K122" s="207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181</v>
      </c>
      <c r="AU122" s="216" t="s">
        <v>78</v>
      </c>
      <c r="AV122" s="11" t="s">
        <v>76</v>
      </c>
      <c r="AW122" s="11" t="s">
        <v>32</v>
      </c>
      <c r="AX122" s="11" t="s">
        <v>68</v>
      </c>
      <c r="AY122" s="216" t="s">
        <v>171</v>
      </c>
    </row>
    <row r="123" spans="2:65" s="11" customFormat="1">
      <c r="B123" s="206"/>
      <c r="C123" s="207"/>
      <c r="D123" s="203" t="s">
        <v>181</v>
      </c>
      <c r="E123" s="208" t="s">
        <v>21</v>
      </c>
      <c r="F123" s="209" t="s">
        <v>223</v>
      </c>
      <c r="G123" s="207"/>
      <c r="H123" s="210" t="s">
        <v>21</v>
      </c>
      <c r="I123" s="211"/>
      <c r="J123" s="207"/>
      <c r="K123" s="207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181</v>
      </c>
      <c r="AU123" s="216" t="s">
        <v>78</v>
      </c>
      <c r="AV123" s="11" t="s">
        <v>76</v>
      </c>
      <c r="AW123" s="11" t="s">
        <v>32</v>
      </c>
      <c r="AX123" s="11" t="s">
        <v>68</v>
      </c>
      <c r="AY123" s="216" t="s">
        <v>171</v>
      </c>
    </row>
    <row r="124" spans="2:65" s="12" customFormat="1">
      <c r="B124" s="217"/>
      <c r="C124" s="218"/>
      <c r="D124" s="203" t="s">
        <v>181</v>
      </c>
      <c r="E124" s="229" t="s">
        <v>21</v>
      </c>
      <c r="F124" s="230" t="s">
        <v>224</v>
      </c>
      <c r="G124" s="218"/>
      <c r="H124" s="231">
        <v>1.0349999999999999</v>
      </c>
      <c r="I124" s="223"/>
      <c r="J124" s="218"/>
      <c r="K124" s="218"/>
      <c r="L124" s="224"/>
      <c r="M124" s="225"/>
      <c r="N124" s="226"/>
      <c r="O124" s="226"/>
      <c r="P124" s="226"/>
      <c r="Q124" s="226"/>
      <c r="R124" s="226"/>
      <c r="S124" s="226"/>
      <c r="T124" s="227"/>
      <c r="AT124" s="228" t="s">
        <v>181</v>
      </c>
      <c r="AU124" s="228" t="s">
        <v>78</v>
      </c>
      <c r="AV124" s="12" t="s">
        <v>78</v>
      </c>
      <c r="AW124" s="12" t="s">
        <v>32</v>
      </c>
      <c r="AX124" s="12" t="s">
        <v>68</v>
      </c>
      <c r="AY124" s="228" t="s">
        <v>171</v>
      </c>
    </row>
    <row r="125" spans="2:65" s="12" customFormat="1">
      <c r="B125" s="217"/>
      <c r="C125" s="218"/>
      <c r="D125" s="203" t="s">
        <v>181</v>
      </c>
      <c r="E125" s="229" t="s">
        <v>21</v>
      </c>
      <c r="F125" s="230" t="s">
        <v>225</v>
      </c>
      <c r="G125" s="218"/>
      <c r="H125" s="231">
        <v>1.637</v>
      </c>
      <c r="I125" s="223"/>
      <c r="J125" s="218"/>
      <c r="K125" s="218"/>
      <c r="L125" s="224"/>
      <c r="M125" s="225"/>
      <c r="N125" s="226"/>
      <c r="O125" s="226"/>
      <c r="P125" s="226"/>
      <c r="Q125" s="226"/>
      <c r="R125" s="226"/>
      <c r="S125" s="226"/>
      <c r="T125" s="227"/>
      <c r="AT125" s="228" t="s">
        <v>181</v>
      </c>
      <c r="AU125" s="228" t="s">
        <v>78</v>
      </c>
      <c r="AV125" s="12" t="s">
        <v>78</v>
      </c>
      <c r="AW125" s="12" t="s">
        <v>32</v>
      </c>
      <c r="AX125" s="12" t="s">
        <v>68</v>
      </c>
      <c r="AY125" s="228" t="s">
        <v>171</v>
      </c>
    </row>
    <row r="126" spans="2:65" s="12" customFormat="1">
      <c r="B126" s="217"/>
      <c r="C126" s="218"/>
      <c r="D126" s="203" t="s">
        <v>181</v>
      </c>
      <c r="E126" s="229" t="s">
        <v>21</v>
      </c>
      <c r="F126" s="230" t="s">
        <v>226</v>
      </c>
      <c r="G126" s="218"/>
      <c r="H126" s="231">
        <v>0.753</v>
      </c>
      <c r="I126" s="223"/>
      <c r="J126" s="218"/>
      <c r="K126" s="218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181</v>
      </c>
      <c r="AU126" s="228" t="s">
        <v>78</v>
      </c>
      <c r="AV126" s="12" t="s">
        <v>78</v>
      </c>
      <c r="AW126" s="12" t="s">
        <v>32</v>
      </c>
      <c r="AX126" s="12" t="s">
        <v>68</v>
      </c>
      <c r="AY126" s="228" t="s">
        <v>171</v>
      </c>
    </row>
    <row r="127" spans="2:65" s="12" customFormat="1">
      <c r="B127" s="217"/>
      <c r="C127" s="218"/>
      <c r="D127" s="203" t="s">
        <v>181</v>
      </c>
      <c r="E127" s="229" t="s">
        <v>21</v>
      </c>
      <c r="F127" s="230" t="s">
        <v>227</v>
      </c>
      <c r="G127" s="218"/>
      <c r="H127" s="231">
        <v>23.692</v>
      </c>
      <c r="I127" s="223"/>
      <c r="J127" s="218"/>
      <c r="K127" s="218"/>
      <c r="L127" s="224"/>
      <c r="M127" s="225"/>
      <c r="N127" s="226"/>
      <c r="O127" s="226"/>
      <c r="P127" s="226"/>
      <c r="Q127" s="226"/>
      <c r="R127" s="226"/>
      <c r="S127" s="226"/>
      <c r="T127" s="227"/>
      <c r="AT127" s="228" t="s">
        <v>181</v>
      </c>
      <c r="AU127" s="228" t="s">
        <v>78</v>
      </c>
      <c r="AV127" s="12" t="s">
        <v>78</v>
      </c>
      <c r="AW127" s="12" t="s">
        <v>32</v>
      </c>
      <c r="AX127" s="12" t="s">
        <v>68</v>
      </c>
      <c r="AY127" s="228" t="s">
        <v>171</v>
      </c>
    </row>
    <row r="128" spans="2:65" s="12" customFormat="1">
      <c r="B128" s="217"/>
      <c r="C128" s="218"/>
      <c r="D128" s="203" t="s">
        <v>181</v>
      </c>
      <c r="E128" s="229" t="s">
        <v>21</v>
      </c>
      <c r="F128" s="230" t="s">
        <v>228</v>
      </c>
      <c r="G128" s="218"/>
      <c r="H128" s="231">
        <v>3.1139999999999999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181</v>
      </c>
      <c r="AU128" s="228" t="s">
        <v>78</v>
      </c>
      <c r="AV128" s="12" t="s">
        <v>78</v>
      </c>
      <c r="AW128" s="12" t="s">
        <v>32</v>
      </c>
      <c r="AX128" s="12" t="s">
        <v>68</v>
      </c>
      <c r="AY128" s="228" t="s">
        <v>171</v>
      </c>
    </row>
    <row r="129" spans="2:65" s="13" customFormat="1">
      <c r="B129" s="232"/>
      <c r="C129" s="233"/>
      <c r="D129" s="203" t="s">
        <v>181</v>
      </c>
      <c r="E129" s="234" t="s">
        <v>105</v>
      </c>
      <c r="F129" s="235" t="s">
        <v>197</v>
      </c>
      <c r="G129" s="233"/>
      <c r="H129" s="236">
        <v>209.57400000000001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AT129" s="242" t="s">
        <v>181</v>
      </c>
      <c r="AU129" s="242" t="s">
        <v>78</v>
      </c>
      <c r="AV129" s="13" t="s">
        <v>177</v>
      </c>
      <c r="AW129" s="13" t="s">
        <v>32</v>
      </c>
      <c r="AX129" s="13" t="s">
        <v>68</v>
      </c>
      <c r="AY129" s="242" t="s">
        <v>171</v>
      </c>
    </row>
    <row r="130" spans="2:65" s="12" customFormat="1">
      <c r="B130" s="217"/>
      <c r="C130" s="218"/>
      <c r="D130" s="219" t="s">
        <v>181</v>
      </c>
      <c r="E130" s="220" t="s">
        <v>107</v>
      </c>
      <c r="F130" s="221" t="s">
        <v>229</v>
      </c>
      <c r="G130" s="218"/>
      <c r="H130" s="222">
        <v>83.83</v>
      </c>
      <c r="I130" s="223"/>
      <c r="J130" s="218"/>
      <c r="K130" s="218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181</v>
      </c>
      <c r="AU130" s="228" t="s">
        <v>78</v>
      </c>
      <c r="AV130" s="12" t="s">
        <v>78</v>
      </c>
      <c r="AW130" s="12" t="s">
        <v>32</v>
      </c>
      <c r="AX130" s="12" t="s">
        <v>76</v>
      </c>
      <c r="AY130" s="228" t="s">
        <v>171</v>
      </c>
    </row>
    <row r="131" spans="2:65" s="1" customFormat="1" ht="22.5" customHeight="1">
      <c r="B131" s="41"/>
      <c r="C131" s="191" t="s">
        <v>230</v>
      </c>
      <c r="D131" s="191" t="s">
        <v>173</v>
      </c>
      <c r="E131" s="192" t="s">
        <v>231</v>
      </c>
      <c r="F131" s="193" t="s">
        <v>232</v>
      </c>
      <c r="G131" s="194" t="s">
        <v>93</v>
      </c>
      <c r="H131" s="195">
        <v>16.765999999999998</v>
      </c>
      <c r="I131" s="196">
        <v>6</v>
      </c>
      <c r="J131" s="197">
        <f>ROUND(I131*H131,2)</f>
        <v>100.6</v>
      </c>
      <c r="K131" s="193" t="s">
        <v>176</v>
      </c>
      <c r="L131" s="61"/>
      <c r="M131" s="198" t="s">
        <v>21</v>
      </c>
      <c r="N131" s="199" t="s">
        <v>39</v>
      </c>
      <c r="O131" s="42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AR131" s="24" t="s">
        <v>177</v>
      </c>
      <c r="AT131" s="24" t="s">
        <v>173</v>
      </c>
      <c r="AU131" s="24" t="s">
        <v>78</v>
      </c>
      <c r="AY131" s="24" t="s">
        <v>171</v>
      </c>
      <c r="BE131" s="202">
        <f>IF(N131="základní",J131,0)</f>
        <v>100.6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24" t="s">
        <v>76</v>
      </c>
      <c r="BK131" s="202">
        <f>ROUND(I131*H131,2)</f>
        <v>100.6</v>
      </c>
      <c r="BL131" s="24" t="s">
        <v>177</v>
      </c>
      <c r="BM131" s="24" t="s">
        <v>233</v>
      </c>
    </row>
    <row r="132" spans="2:65" s="1" customFormat="1" ht="27">
      <c r="B132" s="41"/>
      <c r="C132" s="63"/>
      <c r="D132" s="203" t="s">
        <v>179</v>
      </c>
      <c r="E132" s="63"/>
      <c r="F132" s="204" t="s">
        <v>234</v>
      </c>
      <c r="G132" s="63"/>
      <c r="H132" s="63"/>
      <c r="I132" s="161"/>
      <c r="J132" s="63"/>
      <c r="K132" s="63"/>
      <c r="L132" s="61"/>
      <c r="M132" s="205"/>
      <c r="N132" s="42"/>
      <c r="O132" s="42"/>
      <c r="P132" s="42"/>
      <c r="Q132" s="42"/>
      <c r="R132" s="42"/>
      <c r="S132" s="42"/>
      <c r="T132" s="78"/>
      <c r="AT132" s="24" t="s">
        <v>179</v>
      </c>
      <c r="AU132" s="24" t="s">
        <v>78</v>
      </c>
    </row>
    <row r="133" spans="2:65" s="12" customFormat="1">
      <c r="B133" s="217"/>
      <c r="C133" s="218"/>
      <c r="D133" s="219" t="s">
        <v>181</v>
      </c>
      <c r="E133" s="220" t="s">
        <v>21</v>
      </c>
      <c r="F133" s="221" t="s">
        <v>235</v>
      </c>
      <c r="G133" s="218"/>
      <c r="H133" s="222">
        <v>16.765999999999998</v>
      </c>
      <c r="I133" s="223"/>
      <c r="J133" s="218"/>
      <c r="K133" s="218"/>
      <c r="L133" s="224"/>
      <c r="M133" s="225"/>
      <c r="N133" s="226"/>
      <c r="O133" s="226"/>
      <c r="P133" s="226"/>
      <c r="Q133" s="226"/>
      <c r="R133" s="226"/>
      <c r="S133" s="226"/>
      <c r="T133" s="227"/>
      <c r="AT133" s="228" t="s">
        <v>181</v>
      </c>
      <c r="AU133" s="228" t="s">
        <v>78</v>
      </c>
      <c r="AV133" s="12" t="s">
        <v>78</v>
      </c>
      <c r="AW133" s="12" t="s">
        <v>32</v>
      </c>
      <c r="AX133" s="12" t="s">
        <v>76</v>
      </c>
      <c r="AY133" s="228" t="s">
        <v>171</v>
      </c>
    </row>
    <row r="134" spans="2:65" s="1" customFormat="1" ht="22.5" customHeight="1">
      <c r="B134" s="41"/>
      <c r="C134" s="191" t="s">
        <v>186</v>
      </c>
      <c r="D134" s="191" t="s">
        <v>173</v>
      </c>
      <c r="E134" s="192" t="s">
        <v>236</v>
      </c>
      <c r="F134" s="193" t="s">
        <v>237</v>
      </c>
      <c r="G134" s="194" t="s">
        <v>93</v>
      </c>
      <c r="H134" s="195">
        <v>125.744</v>
      </c>
      <c r="I134" s="196">
        <v>243</v>
      </c>
      <c r="J134" s="197">
        <f>ROUND(I134*H134,2)</f>
        <v>30555.79</v>
      </c>
      <c r="K134" s="193" t="s">
        <v>176</v>
      </c>
      <c r="L134" s="61"/>
      <c r="M134" s="198" t="s">
        <v>21</v>
      </c>
      <c r="N134" s="199" t="s">
        <v>39</v>
      </c>
      <c r="O134" s="42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AR134" s="24" t="s">
        <v>177</v>
      </c>
      <c r="AT134" s="24" t="s">
        <v>173</v>
      </c>
      <c r="AU134" s="24" t="s">
        <v>78</v>
      </c>
      <c r="AY134" s="24" t="s">
        <v>171</v>
      </c>
      <c r="BE134" s="202">
        <f>IF(N134="základní",J134,0)</f>
        <v>30555.79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24" t="s">
        <v>76</v>
      </c>
      <c r="BK134" s="202">
        <f>ROUND(I134*H134,2)</f>
        <v>30555.79</v>
      </c>
      <c r="BL134" s="24" t="s">
        <v>177</v>
      </c>
      <c r="BM134" s="24" t="s">
        <v>238</v>
      </c>
    </row>
    <row r="135" spans="2:65" s="1" customFormat="1" ht="27">
      <c r="B135" s="41"/>
      <c r="C135" s="63"/>
      <c r="D135" s="203" t="s">
        <v>179</v>
      </c>
      <c r="E135" s="63"/>
      <c r="F135" s="204" t="s">
        <v>239</v>
      </c>
      <c r="G135" s="63"/>
      <c r="H135" s="63"/>
      <c r="I135" s="161"/>
      <c r="J135" s="63"/>
      <c r="K135" s="63"/>
      <c r="L135" s="61"/>
      <c r="M135" s="205"/>
      <c r="N135" s="42"/>
      <c r="O135" s="42"/>
      <c r="P135" s="42"/>
      <c r="Q135" s="42"/>
      <c r="R135" s="42"/>
      <c r="S135" s="42"/>
      <c r="T135" s="78"/>
      <c r="AT135" s="24" t="s">
        <v>179</v>
      </c>
      <c r="AU135" s="24" t="s">
        <v>78</v>
      </c>
    </row>
    <row r="136" spans="2:65" s="12" customFormat="1">
      <c r="B136" s="217"/>
      <c r="C136" s="218"/>
      <c r="D136" s="219" t="s">
        <v>181</v>
      </c>
      <c r="E136" s="220" t="s">
        <v>110</v>
      </c>
      <c r="F136" s="221" t="s">
        <v>240</v>
      </c>
      <c r="G136" s="218"/>
      <c r="H136" s="222">
        <v>125.744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181</v>
      </c>
      <c r="AU136" s="228" t="s">
        <v>78</v>
      </c>
      <c r="AV136" s="12" t="s">
        <v>78</v>
      </c>
      <c r="AW136" s="12" t="s">
        <v>32</v>
      </c>
      <c r="AX136" s="12" t="s">
        <v>76</v>
      </c>
      <c r="AY136" s="228" t="s">
        <v>171</v>
      </c>
    </row>
    <row r="137" spans="2:65" s="1" customFormat="1" ht="22.5" customHeight="1">
      <c r="B137" s="41"/>
      <c r="C137" s="191" t="s">
        <v>241</v>
      </c>
      <c r="D137" s="191" t="s">
        <v>173</v>
      </c>
      <c r="E137" s="192" t="s">
        <v>242</v>
      </c>
      <c r="F137" s="193" t="s">
        <v>243</v>
      </c>
      <c r="G137" s="194" t="s">
        <v>93</v>
      </c>
      <c r="H137" s="195">
        <v>25.149000000000001</v>
      </c>
      <c r="I137" s="196">
        <v>19</v>
      </c>
      <c r="J137" s="197">
        <f>ROUND(I137*H137,2)</f>
        <v>477.83</v>
      </c>
      <c r="K137" s="193" t="s">
        <v>176</v>
      </c>
      <c r="L137" s="61"/>
      <c r="M137" s="198" t="s">
        <v>21</v>
      </c>
      <c r="N137" s="199" t="s">
        <v>39</v>
      </c>
      <c r="O137" s="42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AR137" s="24" t="s">
        <v>177</v>
      </c>
      <c r="AT137" s="24" t="s">
        <v>173</v>
      </c>
      <c r="AU137" s="24" t="s">
        <v>78</v>
      </c>
      <c r="AY137" s="24" t="s">
        <v>171</v>
      </c>
      <c r="BE137" s="202">
        <f>IF(N137="základní",J137,0)</f>
        <v>477.83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24" t="s">
        <v>76</v>
      </c>
      <c r="BK137" s="202">
        <f>ROUND(I137*H137,2)</f>
        <v>477.83</v>
      </c>
      <c r="BL137" s="24" t="s">
        <v>177</v>
      </c>
      <c r="BM137" s="24" t="s">
        <v>244</v>
      </c>
    </row>
    <row r="138" spans="2:65" s="1" customFormat="1" ht="27">
      <c r="B138" s="41"/>
      <c r="C138" s="63"/>
      <c r="D138" s="203" t="s">
        <v>179</v>
      </c>
      <c r="E138" s="63"/>
      <c r="F138" s="204" t="s">
        <v>245</v>
      </c>
      <c r="G138" s="63"/>
      <c r="H138" s="63"/>
      <c r="I138" s="161"/>
      <c r="J138" s="63"/>
      <c r="K138" s="63"/>
      <c r="L138" s="61"/>
      <c r="M138" s="205"/>
      <c r="N138" s="42"/>
      <c r="O138" s="42"/>
      <c r="P138" s="42"/>
      <c r="Q138" s="42"/>
      <c r="R138" s="42"/>
      <c r="S138" s="42"/>
      <c r="T138" s="78"/>
      <c r="AT138" s="24" t="s">
        <v>179</v>
      </c>
      <c r="AU138" s="24" t="s">
        <v>78</v>
      </c>
    </row>
    <row r="139" spans="2:65" s="12" customFormat="1">
      <c r="B139" s="217"/>
      <c r="C139" s="218"/>
      <c r="D139" s="219" t="s">
        <v>181</v>
      </c>
      <c r="E139" s="220" t="s">
        <v>21</v>
      </c>
      <c r="F139" s="221" t="s">
        <v>246</v>
      </c>
      <c r="G139" s="218"/>
      <c r="H139" s="222">
        <v>25.149000000000001</v>
      </c>
      <c r="I139" s="223"/>
      <c r="J139" s="218"/>
      <c r="K139" s="218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181</v>
      </c>
      <c r="AU139" s="228" t="s">
        <v>78</v>
      </c>
      <c r="AV139" s="12" t="s">
        <v>78</v>
      </c>
      <c r="AW139" s="12" t="s">
        <v>32</v>
      </c>
      <c r="AX139" s="12" t="s">
        <v>76</v>
      </c>
      <c r="AY139" s="228" t="s">
        <v>171</v>
      </c>
    </row>
    <row r="140" spans="2:65" s="1" customFormat="1" ht="22.5" customHeight="1">
      <c r="B140" s="41"/>
      <c r="C140" s="191" t="s">
        <v>119</v>
      </c>
      <c r="D140" s="191" t="s">
        <v>173</v>
      </c>
      <c r="E140" s="192" t="s">
        <v>247</v>
      </c>
      <c r="F140" s="193" t="s">
        <v>248</v>
      </c>
      <c r="G140" s="194" t="s">
        <v>85</v>
      </c>
      <c r="H140" s="195">
        <v>414.88600000000002</v>
      </c>
      <c r="I140" s="196">
        <v>52</v>
      </c>
      <c r="J140" s="197">
        <f>ROUND(I140*H140,2)</f>
        <v>21574.07</v>
      </c>
      <c r="K140" s="193" t="s">
        <v>176</v>
      </c>
      <c r="L140" s="61"/>
      <c r="M140" s="198" t="s">
        <v>21</v>
      </c>
      <c r="N140" s="199" t="s">
        <v>39</v>
      </c>
      <c r="O140" s="42"/>
      <c r="P140" s="200">
        <f>O140*H140</f>
        <v>0</v>
      </c>
      <c r="Q140" s="200">
        <v>8.4000000000000003E-4</v>
      </c>
      <c r="R140" s="200">
        <f>Q140*H140</f>
        <v>0.34850424000000002</v>
      </c>
      <c r="S140" s="200">
        <v>0</v>
      </c>
      <c r="T140" s="201">
        <f>S140*H140</f>
        <v>0</v>
      </c>
      <c r="AR140" s="24" t="s">
        <v>177</v>
      </c>
      <c r="AT140" s="24" t="s">
        <v>173</v>
      </c>
      <c r="AU140" s="24" t="s">
        <v>78</v>
      </c>
      <c r="AY140" s="24" t="s">
        <v>171</v>
      </c>
      <c r="BE140" s="202">
        <f>IF(N140="základní",J140,0)</f>
        <v>21574.07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24" t="s">
        <v>76</v>
      </c>
      <c r="BK140" s="202">
        <f>ROUND(I140*H140,2)</f>
        <v>21574.07</v>
      </c>
      <c r="BL140" s="24" t="s">
        <v>177</v>
      </c>
      <c r="BM140" s="24" t="s">
        <v>249</v>
      </c>
    </row>
    <row r="141" spans="2:65" s="1" customFormat="1" ht="27">
      <c r="B141" s="41"/>
      <c r="C141" s="63"/>
      <c r="D141" s="203" t="s">
        <v>179</v>
      </c>
      <c r="E141" s="63"/>
      <c r="F141" s="204" t="s">
        <v>250</v>
      </c>
      <c r="G141" s="63"/>
      <c r="H141" s="63"/>
      <c r="I141" s="161"/>
      <c r="J141" s="63"/>
      <c r="K141" s="63"/>
      <c r="L141" s="61"/>
      <c r="M141" s="205"/>
      <c r="N141" s="42"/>
      <c r="O141" s="42"/>
      <c r="P141" s="42"/>
      <c r="Q141" s="42"/>
      <c r="R141" s="42"/>
      <c r="S141" s="42"/>
      <c r="T141" s="78"/>
      <c r="AT141" s="24" t="s">
        <v>179</v>
      </c>
      <c r="AU141" s="24" t="s">
        <v>78</v>
      </c>
    </row>
    <row r="142" spans="2:65" s="11" customFormat="1">
      <c r="B142" s="206"/>
      <c r="C142" s="207"/>
      <c r="D142" s="203" t="s">
        <v>181</v>
      </c>
      <c r="E142" s="208" t="s">
        <v>21</v>
      </c>
      <c r="F142" s="209" t="s">
        <v>217</v>
      </c>
      <c r="G142" s="207"/>
      <c r="H142" s="210" t="s">
        <v>21</v>
      </c>
      <c r="I142" s="211"/>
      <c r="J142" s="207"/>
      <c r="K142" s="207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181</v>
      </c>
      <c r="AU142" s="216" t="s">
        <v>78</v>
      </c>
      <c r="AV142" s="11" t="s">
        <v>76</v>
      </c>
      <c r="AW142" s="11" t="s">
        <v>32</v>
      </c>
      <c r="AX142" s="11" t="s">
        <v>68</v>
      </c>
      <c r="AY142" s="216" t="s">
        <v>171</v>
      </c>
    </row>
    <row r="143" spans="2:65" s="11" customFormat="1">
      <c r="B143" s="206"/>
      <c r="C143" s="207"/>
      <c r="D143" s="203" t="s">
        <v>181</v>
      </c>
      <c r="E143" s="208" t="s">
        <v>21</v>
      </c>
      <c r="F143" s="209" t="s">
        <v>251</v>
      </c>
      <c r="G143" s="207"/>
      <c r="H143" s="210" t="s">
        <v>21</v>
      </c>
      <c r="I143" s="211"/>
      <c r="J143" s="207"/>
      <c r="K143" s="207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181</v>
      </c>
      <c r="AU143" s="216" t="s">
        <v>78</v>
      </c>
      <c r="AV143" s="11" t="s">
        <v>76</v>
      </c>
      <c r="AW143" s="11" t="s">
        <v>32</v>
      </c>
      <c r="AX143" s="11" t="s">
        <v>68</v>
      </c>
      <c r="AY143" s="216" t="s">
        <v>171</v>
      </c>
    </row>
    <row r="144" spans="2:65" s="12" customFormat="1">
      <c r="B144" s="217"/>
      <c r="C144" s="218"/>
      <c r="D144" s="203" t="s">
        <v>181</v>
      </c>
      <c r="E144" s="229" t="s">
        <v>21</v>
      </c>
      <c r="F144" s="230" t="s">
        <v>252</v>
      </c>
      <c r="G144" s="218"/>
      <c r="H144" s="231">
        <v>80.539000000000001</v>
      </c>
      <c r="I144" s="223"/>
      <c r="J144" s="218"/>
      <c r="K144" s="218"/>
      <c r="L144" s="224"/>
      <c r="M144" s="225"/>
      <c r="N144" s="226"/>
      <c r="O144" s="226"/>
      <c r="P144" s="226"/>
      <c r="Q144" s="226"/>
      <c r="R144" s="226"/>
      <c r="S144" s="226"/>
      <c r="T144" s="227"/>
      <c r="AT144" s="228" t="s">
        <v>181</v>
      </c>
      <c r="AU144" s="228" t="s">
        <v>78</v>
      </c>
      <c r="AV144" s="12" t="s">
        <v>78</v>
      </c>
      <c r="AW144" s="12" t="s">
        <v>32</v>
      </c>
      <c r="AX144" s="12" t="s">
        <v>68</v>
      </c>
      <c r="AY144" s="228" t="s">
        <v>171</v>
      </c>
    </row>
    <row r="145" spans="2:65" s="12" customFormat="1">
      <c r="B145" s="217"/>
      <c r="C145" s="218"/>
      <c r="D145" s="203" t="s">
        <v>181</v>
      </c>
      <c r="E145" s="229" t="s">
        <v>21</v>
      </c>
      <c r="F145" s="230" t="s">
        <v>253</v>
      </c>
      <c r="G145" s="218"/>
      <c r="H145" s="231">
        <v>153.5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181</v>
      </c>
      <c r="AU145" s="228" t="s">
        <v>78</v>
      </c>
      <c r="AV145" s="12" t="s">
        <v>78</v>
      </c>
      <c r="AW145" s="12" t="s">
        <v>32</v>
      </c>
      <c r="AX145" s="12" t="s">
        <v>68</v>
      </c>
      <c r="AY145" s="228" t="s">
        <v>171</v>
      </c>
    </row>
    <row r="146" spans="2:65" s="12" customFormat="1">
      <c r="B146" s="217"/>
      <c r="C146" s="218"/>
      <c r="D146" s="203" t="s">
        <v>181</v>
      </c>
      <c r="E146" s="229" t="s">
        <v>21</v>
      </c>
      <c r="F146" s="230" t="s">
        <v>254</v>
      </c>
      <c r="G146" s="218"/>
      <c r="H146" s="231">
        <v>164.5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181</v>
      </c>
      <c r="AU146" s="228" t="s">
        <v>78</v>
      </c>
      <c r="AV146" s="12" t="s">
        <v>78</v>
      </c>
      <c r="AW146" s="12" t="s">
        <v>32</v>
      </c>
      <c r="AX146" s="12" t="s">
        <v>68</v>
      </c>
      <c r="AY146" s="228" t="s">
        <v>171</v>
      </c>
    </row>
    <row r="147" spans="2:65" s="12" customFormat="1">
      <c r="B147" s="217"/>
      <c r="C147" s="218"/>
      <c r="D147" s="203" t="s">
        <v>181</v>
      </c>
      <c r="E147" s="229" t="s">
        <v>21</v>
      </c>
      <c r="F147" s="230" t="s">
        <v>21</v>
      </c>
      <c r="G147" s="218"/>
      <c r="H147" s="231">
        <v>0</v>
      </c>
      <c r="I147" s="223"/>
      <c r="J147" s="218"/>
      <c r="K147" s="218"/>
      <c r="L147" s="224"/>
      <c r="M147" s="225"/>
      <c r="N147" s="226"/>
      <c r="O147" s="226"/>
      <c r="P147" s="226"/>
      <c r="Q147" s="226"/>
      <c r="R147" s="226"/>
      <c r="S147" s="226"/>
      <c r="T147" s="227"/>
      <c r="AT147" s="228" t="s">
        <v>181</v>
      </c>
      <c r="AU147" s="228" t="s">
        <v>78</v>
      </c>
      <c r="AV147" s="12" t="s">
        <v>78</v>
      </c>
      <c r="AW147" s="12" t="s">
        <v>32</v>
      </c>
      <c r="AX147" s="12" t="s">
        <v>68</v>
      </c>
      <c r="AY147" s="228" t="s">
        <v>171</v>
      </c>
    </row>
    <row r="148" spans="2:65" s="11" customFormat="1">
      <c r="B148" s="206"/>
      <c r="C148" s="207"/>
      <c r="D148" s="203" t="s">
        <v>181</v>
      </c>
      <c r="E148" s="208" t="s">
        <v>21</v>
      </c>
      <c r="F148" s="209" t="s">
        <v>222</v>
      </c>
      <c r="G148" s="207"/>
      <c r="H148" s="210" t="s">
        <v>21</v>
      </c>
      <c r="I148" s="211"/>
      <c r="J148" s="207"/>
      <c r="K148" s="207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181</v>
      </c>
      <c r="AU148" s="216" t="s">
        <v>78</v>
      </c>
      <c r="AV148" s="11" t="s">
        <v>76</v>
      </c>
      <c r="AW148" s="11" t="s">
        <v>32</v>
      </c>
      <c r="AX148" s="11" t="s">
        <v>68</v>
      </c>
      <c r="AY148" s="216" t="s">
        <v>171</v>
      </c>
    </row>
    <row r="149" spans="2:65" s="11" customFormat="1">
      <c r="B149" s="206"/>
      <c r="C149" s="207"/>
      <c r="D149" s="203" t="s">
        <v>181</v>
      </c>
      <c r="E149" s="208" t="s">
        <v>21</v>
      </c>
      <c r="F149" s="209" t="s">
        <v>255</v>
      </c>
      <c r="G149" s="207"/>
      <c r="H149" s="210" t="s">
        <v>21</v>
      </c>
      <c r="I149" s="211"/>
      <c r="J149" s="207"/>
      <c r="K149" s="207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181</v>
      </c>
      <c r="AU149" s="216" t="s">
        <v>78</v>
      </c>
      <c r="AV149" s="11" t="s">
        <v>76</v>
      </c>
      <c r="AW149" s="11" t="s">
        <v>32</v>
      </c>
      <c r="AX149" s="11" t="s">
        <v>68</v>
      </c>
      <c r="AY149" s="216" t="s">
        <v>171</v>
      </c>
    </row>
    <row r="150" spans="2:65" s="12" customFormat="1">
      <c r="B150" s="217"/>
      <c r="C150" s="218"/>
      <c r="D150" s="203" t="s">
        <v>181</v>
      </c>
      <c r="E150" s="229" t="s">
        <v>21</v>
      </c>
      <c r="F150" s="230" t="s">
        <v>256</v>
      </c>
      <c r="G150" s="218"/>
      <c r="H150" s="231">
        <v>2.5880000000000001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181</v>
      </c>
      <c r="AU150" s="228" t="s">
        <v>78</v>
      </c>
      <c r="AV150" s="12" t="s">
        <v>78</v>
      </c>
      <c r="AW150" s="12" t="s">
        <v>32</v>
      </c>
      <c r="AX150" s="12" t="s">
        <v>68</v>
      </c>
      <c r="AY150" s="228" t="s">
        <v>171</v>
      </c>
    </row>
    <row r="151" spans="2:65" s="12" customFormat="1">
      <c r="B151" s="217"/>
      <c r="C151" s="218"/>
      <c r="D151" s="203" t="s">
        <v>181</v>
      </c>
      <c r="E151" s="229" t="s">
        <v>21</v>
      </c>
      <c r="F151" s="230" t="s">
        <v>257</v>
      </c>
      <c r="G151" s="218"/>
      <c r="H151" s="231">
        <v>4.0919999999999996</v>
      </c>
      <c r="I151" s="223"/>
      <c r="J151" s="218"/>
      <c r="K151" s="218"/>
      <c r="L151" s="224"/>
      <c r="M151" s="225"/>
      <c r="N151" s="226"/>
      <c r="O151" s="226"/>
      <c r="P151" s="226"/>
      <c r="Q151" s="226"/>
      <c r="R151" s="226"/>
      <c r="S151" s="226"/>
      <c r="T151" s="227"/>
      <c r="AT151" s="228" t="s">
        <v>181</v>
      </c>
      <c r="AU151" s="228" t="s">
        <v>78</v>
      </c>
      <c r="AV151" s="12" t="s">
        <v>78</v>
      </c>
      <c r="AW151" s="12" t="s">
        <v>32</v>
      </c>
      <c r="AX151" s="12" t="s">
        <v>68</v>
      </c>
      <c r="AY151" s="228" t="s">
        <v>171</v>
      </c>
    </row>
    <row r="152" spans="2:65" s="12" customFormat="1">
      <c r="B152" s="217"/>
      <c r="C152" s="218"/>
      <c r="D152" s="203" t="s">
        <v>181</v>
      </c>
      <c r="E152" s="229" t="s">
        <v>21</v>
      </c>
      <c r="F152" s="230" t="s">
        <v>258</v>
      </c>
      <c r="G152" s="218"/>
      <c r="H152" s="231">
        <v>1.883</v>
      </c>
      <c r="I152" s="223"/>
      <c r="J152" s="218"/>
      <c r="K152" s="218"/>
      <c r="L152" s="224"/>
      <c r="M152" s="225"/>
      <c r="N152" s="226"/>
      <c r="O152" s="226"/>
      <c r="P152" s="226"/>
      <c r="Q152" s="226"/>
      <c r="R152" s="226"/>
      <c r="S152" s="226"/>
      <c r="T152" s="227"/>
      <c r="AT152" s="228" t="s">
        <v>181</v>
      </c>
      <c r="AU152" s="228" t="s">
        <v>78</v>
      </c>
      <c r="AV152" s="12" t="s">
        <v>78</v>
      </c>
      <c r="AW152" s="12" t="s">
        <v>32</v>
      </c>
      <c r="AX152" s="12" t="s">
        <v>68</v>
      </c>
      <c r="AY152" s="228" t="s">
        <v>171</v>
      </c>
    </row>
    <row r="153" spans="2:65" s="12" customFormat="1">
      <c r="B153" s="217"/>
      <c r="C153" s="218"/>
      <c r="D153" s="203" t="s">
        <v>181</v>
      </c>
      <c r="E153" s="229" t="s">
        <v>21</v>
      </c>
      <c r="F153" s="230" t="s">
        <v>21</v>
      </c>
      <c r="G153" s="218"/>
      <c r="H153" s="231">
        <v>0</v>
      </c>
      <c r="I153" s="223"/>
      <c r="J153" s="218"/>
      <c r="K153" s="218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181</v>
      </c>
      <c r="AU153" s="228" t="s">
        <v>78</v>
      </c>
      <c r="AV153" s="12" t="s">
        <v>78</v>
      </c>
      <c r="AW153" s="12" t="s">
        <v>32</v>
      </c>
      <c r="AX153" s="12" t="s">
        <v>68</v>
      </c>
      <c r="AY153" s="228" t="s">
        <v>171</v>
      </c>
    </row>
    <row r="154" spans="2:65" s="12" customFormat="1">
      <c r="B154" s="217"/>
      <c r="C154" s="218"/>
      <c r="D154" s="203" t="s">
        <v>181</v>
      </c>
      <c r="E154" s="229" t="s">
        <v>21</v>
      </c>
      <c r="F154" s="230" t="s">
        <v>259</v>
      </c>
      <c r="G154" s="218"/>
      <c r="H154" s="231">
        <v>7.7839999999999998</v>
      </c>
      <c r="I154" s="223"/>
      <c r="J154" s="218"/>
      <c r="K154" s="218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181</v>
      </c>
      <c r="AU154" s="228" t="s">
        <v>78</v>
      </c>
      <c r="AV154" s="12" t="s">
        <v>78</v>
      </c>
      <c r="AW154" s="12" t="s">
        <v>32</v>
      </c>
      <c r="AX154" s="12" t="s">
        <v>68</v>
      </c>
      <c r="AY154" s="228" t="s">
        <v>171</v>
      </c>
    </row>
    <row r="155" spans="2:65" s="12" customFormat="1">
      <c r="B155" s="217"/>
      <c r="C155" s="218"/>
      <c r="D155" s="203" t="s">
        <v>181</v>
      </c>
      <c r="E155" s="229" t="s">
        <v>21</v>
      </c>
      <c r="F155" s="230" t="s">
        <v>21</v>
      </c>
      <c r="G155" s="218"/>
      <c r="H155" s="231">
        <v>0</v>
      </c>
      <c r="I155" s="223"/>
      <c r="J155" s="218"/>
      <c r="K155" s="218"/>
      <c r="L155" s="224"/>
      <c r="M155" s="225"/>
      <c r="N155" s="226"/>
      <c r="O155" s="226"/>
      <c r="P155" s="226"/>
      <c r="Q155" s="226"/>
      <c r="R155" s="226"/>
      <c r="S155" s="226"/>
      <c r="T155" s="227"/>
      <c r="AT155" s="228" t="s">
        <v>181</v>
      </c>
      <c r="AU155" s="228" t="s">
        <v>78</v>
      </c>
      <c r="AV155" s="12" t="s">
        <v>78</v>
      </c>
      <c r="AW155" s="12" t="s">
        <v>32</v>
      </c>
      <c r="AX155" s="12" t="s">
        <v>68</v>
      </c>
      <c r="AY155" s="228" t="s">
        <v>171</v>
      </c>
    </row>
    <row r="156" spans="2:65" s="13" customFormat="1">
      <c r="B156" s="232"/>
      <c r="C156" s="233"/>
      <c r="D156" s="219" t="s">
        <v>181</v>
      </c>
      <c r="E156" s="243" t="s">
        <v>103</v>
      </c>
      <c r="F156" s="244" t="s">
        <v>197</v>
      </c>
      <c r="G156" s="233"/>
      <c r="H156" s="245">
        <v>414.88600000000002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181</v>
      </c>
      <c r="AU156" s="242" t="s">
        <v>78</v>
      </c>
      <c r="AV156" s="13" t="s">
        <v>177</v>
      </c>
      <c r="AW156" s="13" t="s">
        <v>32</v>
      </c>
      <c r="AX156" s="13" t="s">
        <v>76</v>
      </c>
      <c r="AY156" s="242" t="s">
        <v>171</v>
      </c>
    </row>
    <row r="157" spans="2:65" s="1" customFormat="1" ht="22.5" customHeight="1">
      <c r="B157" s="41"/>
      <c r="C157" s="191" t="s">
        <v>260</v>
      </c>
      <c r="D157" s="191" t="s">
        <v>173</v>
      </c>
      <c r="E157" s="192" t="s">
        <v>261</v>
      </c>
      <c r="F157" s="193" t="s">
        <v>262</v>
      </c>
      <c r="G157" s="194" t="s">
        <v>85</v>
      </c>
      <c r="H157" s="195">
        <v>414.88600000000002</v>
      </c>
      <c r="I157" s="196">
        <v>17</v>
      </c>
      <c r="J157" s="197">
        <f>ROUND(I157*H157,2)</f>
        <v>7053.06</v>
      </c>
      <c r="K157" s="193" t="s">
        <v>176</v>
      </c>
      <c r="L157" s="61"/>
      <c r="M157" s="198" t="s">
        <v>21</v>
      </c>
      <c r="N157" s="199" t="s">
        <v>39</v>
      </c>
      <c r="O157" s="42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AR157" s="24" t="s">
        <v>177</v>
      </c>
      <c r="AT157" s="24" t="s">
        <v>173</v>
      </c>
      <c r="AU157" s="24" t="s">
        <v>78</v>
      </c>
      <c r="AY157" s="24" t="s">
        <v>171</v>
      </c>
      <c r="BE157" s="202">
        <f>IF(N157="základní",J157,0)</f>
        <v>7053.06</v>
      </c>
      <c r="BF157" s="202">
        <f>IF(N157="snížená",J157,0)</f>
        <v>0</v>
      </c>
      <c r="BG157" s="202">
        <f>IF(N157="zákl. přenesená",J157,0)</f>
        <v>0</v>
      </c>
      <c r="BH157" s="202">
        <f>IF(N157="sníž. přenesená",J157,0)</f>
        <v>0</v>
      </c>
      <c r="BI157" s="202">
        <f>IF(N157="nulová",J157,0)</f>
        <v>0</v>
      </c>
      <c r="BJ157" s="24" t="s">
        <v>76</v>
      </c>
      <c r="BK157" s="202">
        <f>ROUND(I157*H157,2)</f>
        <v>7053.06</v>
      </c>
      <c r="BL157" s="24" t="s">
        <v>177</v>
      </c>
      <c r="BM157" s="24" t="s">
        <v>263</v>
      </c>
    </row>
    <row r="158" spans="2:65" s="1" customFormat="1" ht="27">
      <c r="B158" s="41"/>
      <c r="C158" s="63"/>
      <c r="D158" s="203" t="s">
        <v>179</v>
      </c>
      <c r="E158" s="63"/>
      <c r="F158" s="204" t="s">
        <v>264</v>
      </c>
      <c r="G158" s="63"/>
      <c r="H158" s="63"/>
      <c r="I158" s="161"/>
      <c r="J158" s="63"/>
      <c r="K158" s="63"/>
      <c r="L158" s="61"/>
      <c r="M158" s="205"/>
      <c r="N158" s="42"/>
      <c r="O158" s="42"/>
      <c r="P158" s="42"/>
      <c r="Q158" s="42"/>
      <c r="R158" s="42"/>
      <c r="S158" s="42"/>
      <c r="T158" s="78"/>
      <c r="AT158" s="24" t="s">
        <v>179</v>
      </c>
      <c r="AU158" s="24" t="s">
        <v>78</v>
      </c>
    </row>
    <row r="159" spans="2:65" s="12" customFormat="1">
      <c r="B159" s="217"/>
      <c r="C159" s="218"/>
      <c r="D159" s="219" t="s">
        <v>181</v>
      </c>
      <c r="E159" s="220" t="s">
        <v>21</v>
      </c>
      <c r="F159" s="221" t="s">
        <v>103</v>
      </c>
      <c r="G159" s="218"/>
      <c r="H159" s="222">
        <v>414.88600000000002</v>
      </c>
      <c r="I159" s="223"/>
      <c r="J159" s="218"/>
      <c r="K159" s="218"/>
      <c r="L159" s="224"/>
      <c r="M159" s="225"/>
      <c r="N159" s="226"/>
      <c r="O159" s="226"/>
      <c r="P159" s="226"/>
      <c r="Q159" s="226"/>
      <c r="R159" s="226"/>
      <c r="S159" s="226"/>
      <c r="T159" s="227"/>
      <c r="AT159" s="228" t="s">
        <v>181</v>
      </c>
      <c r="AU159" s="228" t="s">
        <v>78</v>
      </c>
      <c r="AV159" s="12" t="s">
        <v>78</v>
      </c>
      <c r="AW159" s="12" t="s">
        <v>32</v>
      </c>
      <c r="AX159" s="12" t="s">
        <v>76</v>
      </c>
      <c r="AY159" s="228" t="s">
        <v>171</v>
      </c>
    </row>
    <row r="160" spans="2:65" s="1" customFormat="1" ht="22.5" customHeight="1">
      <c r="B160" s="41"/>
      <c r="C160" s="191" t="s">
        <v>205</v>
      </c>
      <c r="D160" s="191" t="s">
        <v>173</v>
      </c>
      <c r="E160" s="192" t="s">
        <v>265</v>
      </c>
      <c r="F160" s="193" t="s">
        <v>266</v>
      </c>
      <c r="G160" s="194" t="s">
        <v>93</v>
      </c>
      <c r="H160" s="195">
        <v>727.822</v>
      </c>
      <c r="I160" s="196">
        <v>190</v>
      </c>
      <c r="J160" s="197">
        <f>ROUND(I160*H160,2)</f>
        <v>138286.18</v>
      </c>
      <c r="K160" s="193" t="s">
        <v>176</v>
      </c>
      <c r="L160" s="61"/>
      <c r="M160" s="198" t="s">
        <v>21</v>
      </c>
      <c r="N160" s="199" t="s">
        <v>39</v>
      </c>
      <c r="O160" s="42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AR160" s="24" t="s">
        <v>177</v>
      </c>
      <c r="AT160" s="24" t="s">
        <v>173</v>
      </c>
      <c r="AU160" s="24" t="s">
        <v>78</v>
      </c>
      <c r="AY160" s="24" t="s">
        <v>171</v>
      </c>
      <c r="BE160" s="202">
        <f>IF(N160="základní",J160,0)</f>
        <v>138286.18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24" t="s">
        <v>76</v>
      </c>
      <c r="BK160" s="202">
        <f>ROUND(I160*H160,2)</f>
        <v>138286.18</v>
      </c>
      <c r="BL160" s="24" t="s">
        <v>177</v>
      </c>
      <c r="BM160" s="24" t="s">
        <v>267</v>
      </c>
    </row>
    <row r="161" spans="2:65" s="1" customFormat="1" ht="40.5">
      <c r="B161" s="41"/>
      <c r="C161" s="63"/>
      <c r="D161" s="203" t="s">
        <v>179</v>
      </c>
      <c r="E161" s="63"/>
      <c r="F161" s="204" t="s">
        <v>268</v>
      </c>
      <c r="G161" s="63"/>
      <c r="H161" s="63"/>
      <c r="I161" s="161"/>
      <c r="J161" s="63"/>
      <c r="K161" s="63"/>
      <c r="L161" s="61"/>
      <c r="M161" s="205"/>
      <c r="N161" s="42"/>
      <c r="O161" s="42"/>
      <c r="P161" s="42"/>
      <c r="Q161" s="42"/>
      <c r="R161" s="42"/>
      <c r="S161" s="42"/>
      <c r="T161" s="78"/>
      <c r="AT161" s="24" t="s">
        <v>179</v>
      </c>
      <c r="AU161" s="24" t="s">
        <v>78</v>
      </c>
    </row>
    <row r="162" spans="2:65" s="11" customFormat="1">
      <c r="B162" s="206"/>
      <c r="C162" s="207"/>
      <c r="D162" s="203" t="s">
        <v>181</v>
      </c>
      <c r="E162" s="208" t="s">
        <v>21</v>
      </c>
      <c r="F162" s="209" t="s">
        <v>269</v>
      </c>
      <c r="G162" s="207"/>
      <c r="H162" s="210" t="s">
        <v>21</v>
      </c>
      <c r="I162" s="211"/>
      <c r="J162" s="207"/>
      <c r="K162" s="207"/>
      <c r="L162" s="212"/>
      <c r="M162" s="213"/>
      <c r="N162" s="214"/>
      <c r="O162" s="214"/>
      <c r="P162" s="214"/>
      <c r="Q162" s="214"/>
      <c r="R162" s="214"/>
      <c r="S162" s="214"/>
      <c r="T162" s="215"/>
      <c r="AT162" s="216" t="s">
        <v>181</v>
      </c>
      <c r="AU162" s="216" t="s">
        <v>78</v>
      </c>
      <c r="AV162" s="11" t="s">
        <v>76</v>
      </c>
      <c r="AW162" s="11" t="s">
        <v>32</v>
      </c>
      <c r="AX162" s="11" t="s">
        <v>68</v>
      </c>
      <c r="AY162" s="216" t="s">
        <v>171</v>
      </c>
    </row>
    <row r="163" spans="2:65" s="12" customFormat="1">
      <c r="B163" s="217"/>
      <c r="C163" s="218"/>
      <c r="D163" s="203" t="s">
        <v>181</v>
      </c>
      <c r="E163" s="229" t="s">
        <v>21</v>
      </c>
      <c r="F163" s="230" t="s">
        <v>270</v>
      </c>
      <c r="G163" s="218"/>
      <c r="H163" s="231">
        <v>688.62199999999996</v>
      </c>
      <c r="I163" s="223"/>
      <c r="J163" s="218"/>
      <c r="K163" s="218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181</v>
      </c>
      <c r="AU163" s="228" t="s">
        <v>78</v>
      </c>
      <c r="AV163" s="12" t="s">
        <v>78</v>
      </c>
      <c r="AW163" s="12" t="s">
        <v>32</v>
      </c>
      <c r="AX163" s="12" t="s">
        <v>68</v>
      </c>
      <c r="AY163" s="228" t="s">
        <v>171</v>
      </c>
    </row>
    <row r="164" spans="2:65" s="11" customFormat="1">
      <c r="B164" s="206"/>
      <c r="C164" s="207"/>
      <c r="D164" s="203" t="s">
        <v>181</v>
      </c>
      <c r="E164" s="208" t="s">
        <v>21</v>
      </c>
      <c r="F164" s="209" t="s">
        <v>271</v>
      </c>
      <c r="G164" s="207"/>
      <c r="H164" s="210" t="s">
        <v>21</v>
      </c>
      <c r="I164" s="211"/>
      <c r="J164" s="207"/>
      <c r="K164" s="207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181</v>
      </c>
      <c r="AU164" s="216" t="s">
        <v>78</v>
      </c>
      <c r="AV164" s="11" t="s">
        <v>76</v>
      </c>
      <c r="AW164" s="11" t="s">
        <v>32</v>
      </c>
      <c r="AX164" s="11" t="s">
        <v>68</v>
      </c>
      <c r="AY164" s="216" t="s">
        <v>171</v>
      </c>
    </row>
    <row r="165" spans="2:65" s="12" customFormat="1">
      <c r="B165" s="217"/>
      <c r="C165" s="218"/>
      <c r="D165" s="203" t="s">
        <v>181</v>
      </c>
      <c r="E165" s="229" t="s">
        <v>21</v>
      </c>
      <c r="F165" s="230" t="s">
        <v>272</v>
      </c>
      <c r="G165" s="218"/>
      <c r="H165" s="231">
        <v>39.200000000000003</v>
      </c>
      <c r="I165" s="223"/>
      <c r="J165" s="218"/>
      <c r="K165" s="218"/>
      <c r="L165" s="224"/>
      <c r="M165" s="225"/>
      <c r="N165" s="226"/>
      <c r="O165" s="226"/>
      <c r="P165" s="226"/>
      <c r="Q165" s="226"/>
      <c r="R165" s="226"/>
      <c r="S165" s="226"/>
      <c r="T165" s="227"/>
      <c r="AT165" s="228" t="s">
        <v>181</v>
      </c>
      <c r="AU165" s="228" t="s">
        <v>78</v>
      </c>
      <c r="AV165" s="12" t="s">
        <v>78</v>
      </c>
      <c r="AW165" s="12" t="s">
        <v>32</v>
      </c>
      <c r="AX165" s="12" t="s">
        <v>68</v>
      </c>
      <c r="AY165" s="228" t="s">
        <v>171</v>
      </c>
    </row>
    <row r="166" spans="2:65" s="13" customFormat="1">
      <c r="B166" s="232"/>
      <c r="C166" s="233"/>
      <c r="D166" s="219" t="s">
        <v>181</v>
      </c>
      <c r="E166" s="243" t="s">
        <v>21</v>
      </c>
      <c r="F166" s="244" t="s">
        <v>197</v>
      </c>
      <c r="G166" s="233"/>
      <c r="H166" s="245">
        <v>727.822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181</v>
      </c>
      <c r="AU166" s="242" t="s">
        <v>78</v>
      </c>
      <c r="AV166" s="13" t="s">
        <v>177</v>
      </c>
      <c r="AW166" s="13" t="s">
        <v>32</v>
      </c>
      <c r="AX166" s="13" t="s">
        <v>76</v>
      </c>
      <c r="AY166" s="242" t="s">
        <v>171</v>
      </c>
    </row>
    <row r="167" spans="2:65" s="1" customFormat="1" ht="22.5" customHeight="1">
      <c r="B167" s="41"/>
      <c r="C167" s="191" t="s">
        <v>273</v>
      </c>
      <c r="D167" s="191" t="s">
        <v>173</v>
      </c>
      <c r="E167" s="192" t="s">
        <v>274</v>
      </c>
      <c r="F167" s="193" t="s">
        <v>275</v>
      </c>
      <c r="G167" s="194" t="s">
        <v>276</v>
      </c>
      <c r="H167" s="195">
        <v>1377.2439999999999</v>
      </c>
      <c r="I167" s="196">
        <v>126</v>
      </c>
      <c r="J167" s="197">
        <f>ROUND(I167*H167,2)</f>
        <v>173532.74</v>
      </c>
      <c r="K167" s="193" t="s">
        <v>176</v>
      </c>
      <c r="L167" s="61"/>
      <c r="M167" s="198" t="s">
        <v>21</v>
      </c>
      <c r="N167" s="199" t="s">
        <v>39</v>
      </c>
      <c r="O167" s="42"/>
      <c r="P167" s="200">
        <f>O167*H167</f>
        <v>0</v>
      </c>
      <c r="Q167" s="200">
        <v>0</v>
      </c>
      <c r="R167" s="200">
        <f>Q167*H167</f>
        <v>0</v>
      </c>
      <c r="S167" s="200">
        <v>0</v>
      </c>
      <c r="T167" s="201">
        <f>S167*H167</f>
        <v>0</v>
      </c>
      <c r="AR167" s="24" t="s">
        <v>177</v>
      </c>
      <c r="AT167" s="24" t="s">
        <v>173</v>
      </c>
      <c r="AU167" s="24" t="s">
        <v>78</v>
      </c>
      <c r="AY167" s="24" t="s">
        <v>171</v>
      </c>
      <c r="BE167" s="202">
        <f>IF(N167="základní",J167,0)</f>
        <v>173532.74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24" t="s">
        <v>76</v>
      </c>
      <c r="BK167" s="202">
        <f>ROUND(I167*H167,2)</f>
        <v>173532.74</v>
      </c>
      <c r="BL167" s="24" t="s">
        <v>177</v>
      </c>
      <c r="BM167" s="24" t="s">
        <v>277</v>
      </c>
    </row>
    <row r="168" spans="2:65" s="1" customFormat="1">
      <c r="B168" s="41"/>
      <c r="C168" s="63"/>
      <c r="D168" s="203" t="s">
        <v>179</v>
      </c>
      <c r="E168" s="63"/>
      <c r="F168" s="204" t="s">
        <v>278</v>
      </c>
      <c r="G168" s="63"/>
      <c r="H168" s="63"/>
      <c r="I168" s="161"/>
      <c r="J168" s="63"/>
      <c r="K168" s="63"/>
      <c r="L168" s="61"/>
      <c r="M168" s="205"/>
      <c r="N168" s="42"/>
      <c r="O168" s="42"/>
      <c r="P168" s="42"/>
      <c r="Q168" s="42"/>
      <c r="R168" s="42"/>
      <c r="S168" s="42"/>
      <c r="T168" s="78"/>
      <c r="AT168" s="24" t="s">
        <v>179</v>
      </c>
      <c r="AU168" s="24" t="s">
        <v>78</v>
      </c>
    </row>
    <row r="169" spans="2:65" s="12" customFormat="1">
      <c r="B169" s="217"/>
      <c r="C169" s="218"/>
      <c r="D169" s="219" t="s">
        <v>181</v>
      </c>
      <c r="E169" s="220" t="s">
        <v>21</v>
      </c>
      <c r="F169" s="221" t="s">
        <v>279</v>
      </c>
      <c r="G169" s="218"/>
      <c r="H169" s="222">
        <v>1377.2439999999999</v>
      </c>
      <c r="I169" s="223"/>
      <c r="J169" s="218"/>
      <c r="K169" s="218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181</v>
      </c>
      <c r="AU169" s="228" t="s">
        <v>78</v>
      </c>
      <c r="AV169" s="12" t="s">
        <v>78</v>
      </c>
      <c r="AW169" s="12" t="s">
        <v>32</v>
      </c>
      <c r="AX169" s="12" t="s">
        <v>76</v>
      </c>
      <c r="AY169" s="228" t="s">
        <v>171</v>
      </c>
    </row>
    <row r="170" spans="2:65" s="1" customFormat="1" ht="22.5" customHeight="1">
      <c r="B170" s="41"/>
      <c r="C170" s="191" t="s">
        <v>210</v>
      </c>
      <c r="D170" s="191" t="s">
        <v>173</v>
      </c>
      <c r="E170" s="192" t="s">
        <v>280</v>
      </c>
      <c r="F170" s="193" t="s">
        <v>281</v>
      </c>
      <c r="G170" s="194" t="s">
        <v>93</v>
      </c>
      <c r="H170" s="195">
        <v>39.200000000000003</v>
      </c>
      <c r="I170" s="196">
        <v>88</v>
      </c>
      <c r="J170" s="197">
        <f>ROUND(I170*H170,2)</f>
        <v>3449.6</v>
      </c>
      <c r="K170" s="193" t="s">
        <v>176</v>
      </c>
      <c r="L170" s="61"/>
      <c r="M170" s="198" t="s">
        <v>21</v>
      </c>
      <c r="N170" s="199" t="s">
        <v>39</v>
      </c>
      <c r="O170" s="42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AR170" s="24" t="s">
        <v>177</v>
      </c>
      <c r="AT170" s="24" t="s">
        <v>173</v>
      </c>
      <c r="AU170" s="24" t="s">
        <v>78</v>
      </c>
      <c r="AY170" s="24" t="s">
        <v>171</v>
      </c>
      <c r="BE170" s="202">
        <f>IF(N170="základní",J170,0)</f>
        <v>3449.6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24" t="s">
        <v>76</v>
      </c>
      <c r="BK170" s="202">
        <f>ROUND(I170*H170,2)</f>
        <v>3449.6</v>
      </c>
      <c r="BL170" s="24" t="s">
        <v>177</v>
      </c>
      <c r="BM170" s="24" t="s">
        <v>282</v>
      </c>
    </row>
    <row r="171" spans="2:65" s="1" customFormat="1" ht="27">
      <c r="B171" s="41"/>
      <c r="C171" s="63"/>
      <c r="D171" s="203" t="s">
        <v>179</v>
      </c>
      <c r="E171" s="63"/>
      <c r="F171" s="204" t="s">
        <v>283</v>
      </c>
      <c r="G171" s="63"/>
      <c r="H171" s="63"/>
      <c r="I171" s="161"/>
      <c r="J171" s="63"/>
      <c r="K171" s="63"/>
      <c r="L171" s="61"/>
      <c r="M171" s="205"/>
      <c r="N171" s="42"/>
      <c r="O171" s="42"/>
      <c r="P171" s="42"/>
      <c r="Q171" s="42"/>
      <c r="R171" s="42"/>
      <c r="S171" s="42"/>
      <c r="T171" s="78"/>
      <c r="AT171" s="24" t="s">
        <v>179</v>
      </c>
      <c r="AU171" s="24" t="s">
        <v>78</v>
      </c>
    </row>
    <row r="172" spans="2:65" s="12" customFormat="1">
      <c r="B172" s="217"/>
      <c r="C172" s="218"/>
      <c r="D172" s="219" t="s">
        <v>181</v>
      </c>
      <c r="E172" s="220" t="s">
        <v>21</v>
      </c>
      <c r="F172" s="221" t="s">
        <v>284</v>
      </c>
      <c r="G172" s="218"/>
      <c r="H172" s="222">
        <v>39.200000000000003</v>
      </c>
      <c r="I172" s="223"/>
      <c r="J172" s="218"/>
      <c r="K172" s="218"/>
      <c r="L172" s="224"/>
      <c r="M172" s="225"/>
      <c r="N172" s="226"/>
      <c r="O172" s="226"/>
      <c r="P172" s="226"/>
      <c r="Q172" s="226"/>
      <c r="R172" s="226"/>
      <c r="S172" s="226"/>
      <c r="T172" s="227"/>
      <c r="AT172" s="228" t="s">
        <v>181</v>
      </c>
      <c r="AU172" s="228" t="s">
        <v>78</v>
      </c>
      <c r="AV172" s="12" t="s">
        <v>78</v>
      </c>
      <c r="AW172" s="12" t="s">
        <v>32</v>
      </c>
      <c r="AX172" s="12" t="s">
        <v>76</v>
      </c>
      <c r="AY172" s="228" t="s">
        <v>171</v>
      </c>
    </row>
    <row r="173" spans="2:65" s="1" customFormat="1" ht="22.5" customHeight="1">
      <c r="B173" s="41"/>
      <c r="C173" s="191" t="s">
        <v>10</v>
      </c>
      <c r="D173" s="191" t="s">
        <v>173</v>
      </c>
      <c r="E173" s="192" t="s">
        <v>285</v>
      </c>
      <c r="F173" s="193" t="s">
        <v>286</v>
      </c>
      <c r="G173" s="194" t="s">
        <v>93</v>
      </c>
      <c r="H173" s="195">
        <v>139.35599999999999</v>
      </c>
      <c r="I173" s="196">
        <v>68</v>
      </c>
      <c r="J173" s="197">
        <f>ROUND(I173*H173,2)</f>
        <v>9476.2099999999991</v>
      </c>
      <c r="K173" s="193" t="s">
        <v>176</v>
      </c>
      <c r="L173" s="61"/>
      <c r="M173" s="198" t="s">
        <v>21</v>
      </c>
      <c r="N173" s="199" t="s">
        <v>39</v>
      </c>
      <c r="O173" s="42"/>
      <c r="P173" s="200">
        <f>O173*H173</f>
        <v>0</v>
      </c>
      <c r="Q173" s="200">
        <v>0</v>
      </c>
      <c r="R173" s="200">
        <f>Q173*H173</f>
        <v>0</v>
      </c>
      <c r="S173" s="200">
        <v>0</v>
      </c>
      <c r="T173" s="201">
        <f>S173*H173</f>
        <v>0</v>
      </c>
      <c r="AR173" s="24" t="s">
        <v>177</v>
      </c>
      <c r="AT173" s="24" t="s">
        <v>173</v>
      </c>
      <c r="AU173" s="24" t="s">
        <v>78</v>
      </c>
      <c r="AY173" s="24" t="s">
        <v>171</v>
      </c>
      <c r="BE173" s="202">
        <f>IF(N173="základní",J173,0)</f>
        <v>9476.2099999999991</v>
      </c>
      <c r="BF173" s="202">
        <f>IF(N173="snížená",J173,0)</f>
        <v>0</v>
      </c>
      <c r="BG173" s="202">
        <f>IF(N173="zákl. přenesená",J173,0)</f>
        <v>0</v>
      </c>
      <c r="BH173" s="202">
        <f>IF(N173="sníž. přenesená",J173,0)</f>
        <v>0</v>
      </c>
      <c r="BI173" s="202">
        <f>IF(N173="nulová",J173,0)</f>
        <v>0</v>
      </c>
      <c r="BJ173" s="24" t="s">
        <v>76</v>
      </c>
      <c r="BK173" s="202">
        <f>ROUND(I173*H173,2)</f>
        <v>9476.2099999999991</v>
      </c>
      <c r="BL173" s="24" t="s">
        <v>177</v>
      </c>
      <c r="BM173" s="24" t="s">
        <v>287</v>
      </c>
    </row>
    <row r="174" spans="2:65" s="1" customFormat="1" ht="27">
      <c r="B174" s="41"/>
      <c r="C174" s="63"/>
      <c r="D174" s="203" t="s">
        <v>179</v>
      </c>
      <c r="E174" s="63"/>
      <c r="F174" s="204" t="s">
        <v>288</v>
      </c>
      <c r="G174" s="63"/>
      <c r="H174" s="63"/>
      <c r="I174" s="161"/>
      <c r="J174" s="63"/>
      <c r="K174" s="63"/>
      <c r="L174" s="61"/>
      <c r="M174" s="205"/>
      <c r="N174" s="42"/>
      <c r="O174" s="42"/>
      <c r="P174" s="42"/>
      <c r="Q174" s="42"/>
      <c r="R174" s="42"/>
      <c r="S174" s="42"/>
      <c r="T174" s="78"/>
      <c r="AT174" s="24" t="s">
        <v>179</v>
      </c>
      <c r="AU174" s="24" t="s">
        <v>78</v>
      </c>
    </row>
    <row r="175" spans="2:65" s="12" customFormat="1">
      <c r="B175" s="217"/>
      <c r="C175" s="218"/>
      <c r="D175" s="203" t="s">
        <v>181</v>
      </c>
      <c r="E175" s="229" t="s">
        <v>21</v>
      </c>
      <c r="F175" s="230" t="s">
        <v>289</v>
      </c>
      <c r="G175" s="218"/>
      <c r="H175" s="231">
        <v>209.57400000000001</v>
      </c>
      <c r="I175" s="223"/>
      <c r="J175" s="218"/>
      <c r="K175" s="218"/>
      <c r="L175" s="224"/>
      <c r="M175" s="225"/>
      <c r="N175" s="226"/>
      <c r="O175" s="226"/>
      <c r="P175" s="226"/>
      <c r="Q175" s="226"/>
      <c r="R175" s="226"/>
      <c r="S175" s="226"/>
      <c r="T175" s="227"/>
      <c r="AT175" s="228" t="s">
        <v>181</v>
      </c>
      <c r="AU175" s="228" t="s">
        <v>78</v>
      </c>
      <c r="AV175" s="12" t="s">
        <v>78</v>
      </c>
      <c r="AW175" s="12" t="s">
        <v>32</v>
      </c>
      <c r="AX175" s="12" t="s">
        <v>68</v>
      </c>
      <c r="AY175" s="228" t="s">
        <v>171</v>
      </c>
    </row>
    <row r="176" spans="2:65" s="12" customFormat="1">
      <c r="B176" s="217"/>
      <c r="C176" s="218"/>
      <c r="D176" s="203" t="s">
        <v>181</v>
      </c>
      <c r="E176" s="229" t="s">
        <v>21</v>
      </c>
      <c r="F176" s="230" t="s">
        <v>21</v>
      </c>
      <c r="G176" s="218"/>
      <c r="H176" s="231">
        <v>0</v>
      </c>
      <c r="I176" s="223"/>
      <c r="J176" s="218"/>
      <c r="K176" s="218"/>
      <c r="L176" s="224"/>
      <c r="M176" s="225"/>
      <c r="N176" s="226"/>
      <c r="O176" s="226"/>
      <c r="P176" s="226"/>
      <c r="Q176" s="226"/>
      <c r="R176" s="226"/>
      <c r="S176" s="226"/>
      <c r="T176" s="227"/>
      <c r="AT176" s="228" t="s">
        <v>181</v>
      </c>
      <c r="AU176" s="228" t="s">
        <v>78</v>
      </c>
      <c r="AV176" s="12" t="s">
        <v>78</v>
      </c>
      <c r="AW176" s="12" t="s">
        <v>32</v>
      </c>
      <c r="AX176" s="12" t="s">
        <v>68</v>
      </c>
      <c r="AY176" s="228" t="s">
        <v>171</v>
      </c>
    </row>
    <row r="177" spans="2:65" s="12" customFormat="1">
      <c r="B177" s="217"/>
      <c r="C177" s="218"/>
      <c r="D177" s="203" t="s">
        <v>181</v>
      </c>
      <c r="E177" s="229" t="s">
        <v>21</v>
      </c>
      <c r="F177" s="230" t="s">
        <v>290</v>
      </c>
      <c r="G177" s="218"/>
      <c r="H177" s="231">
        <v>-70.218000000000004</v>
      </c>
      <c r="I177" s="223"/>
      <c r="J177" s="218"/>
      <c r="K177" s="218"/>
      <c r="L177" s="224"/>
      <c r="M177" s="225"/>
      <c r="N177" s="226"/>
      <c r="O177" s="226"/>
      <c r="P177" s="226"/>
      <c r="Q177" s="226"/>
      <c r="R177" s="226"/>
      <c r="S177" s="226"/>
      <c r="T177" s="227"/>
      <c r="AT177" s="228" t="s">
        <v>181</v>
      </c>
      <c r="AU177" s="228" t="s">
        <v>78</v>
      </c>
      <c r="AV177" s="12" t="s">
        <v>78</v>
      </c>
      <c r="AW177" s="12" t="s">
        <v>32</v>
      </c>
      <c r="AX177" s="12" t="s">
        <v>68</v>
      </c>
      <c r="AY177" s="228" t="s">
        <v>171</v>
      </c>
    </row>
    <row r="178" spans="2:65" s="12" customFormat="1">
      <c r="B178" s="217"/>
      <c r="C178" s="218"/>
      <c r="D178" s="203" t="s">
        <v>181</v>
      </c>
      <c r="E178" s="229" t="s">
        <v>21</v>
      </c>
      <c r="F178" s="230" t="s">
        <v>21</v>
      </c>
      <c r="G178" s="218"/>
      <c r="H178" s="231">
        <v>0</v>
      </c>
      <c r="I178" s="223"/>
      <c r="J178" s="218"/>
      <c r="K178" s="218"/>
      <c r="L178" s="224"/>
      <c r="M178" s="225"/>
      <c r="N178" s="226"/>
      <c r="O178" s="226"/>
      <c r="P178" s="226"/>
      <c r="Q178" s="226"/>
      <c r="R178" s="226"/>
      <c r="S178" s="226"/>
      <c r="T178" s="227"/>
      <c r="AT178" s="228" t="s">
        <v>181</v>
      </c>
      <c r="AU178" s="228" t="s">
        <v>78</v>
      </c>
      <c r="AV178" s="12" t="s">
        <v>78</v>
      </c>
      <c r="AW178" s="12" t="s">
        <v>32</v>
      </c>
      <c r="AX178" s="12" t="s">
        <v>68</v>
      </c>
      <c r="AY178" s="228" t="s">
        <v>171</v>
      </c>
    </row>
    <row r="179" spans="2:65" s="13" customFormat="1">
      <c r="B179" s="232"/>
      <c r="C179" s="233"/>
      <c r="D179" s="219" t="s">
        <v>181</v>
      </c>
      <c r="E179" s="243" t="s">
        <v>130</v>
      </c>
      <c r="F179" s="244" t="s">
        <v>197</v>
      </c>
      <c r="G179" s="233"/>
      <c r="H179" s="245">
        <v>139.35599999999999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181</v>
      </c>
      <c r="AU179" s="242" t="s">
        <v>78</v>
      </c>
      <c r="AV179" s="13" t="s">
        <v>177</v>
      </c>
      <c r="AW179" s="13" t="s">
        <v>32</v>
      </c>
      <c r="AX179" s="13" t="s">
        <v>76</v>
      </c>
      <c r="AY179" s="242" t="s">
        <v>171</v>
      </c>
    </row>
    <row r="180" spans="2:65" s="1" customFormat="1" ht="22.5" customHeight="1">
      <c r="B180" s="41"/>
      <c r="C180" s="246" t="s">
        <v>215</v>
      </c>
      <c r="D180" s="246" t="s">
        <v>291</v>
      </c>
      <c r="E180" s="247" t="s">
        <v>292</v>
      </c>
      <c r="F180" s="248" t="s">
        <v>293</v>
      </c>
      <c r="G180" s="249" t="s">
        <v>276</v>
      </c>
      <c r="H180" s="250">
        <v>278.71199999999999</v>
      </c>
      <c r="I180" s="251">
        <v>226</v>
      </c>
      <c r="J180" s="252">
        <f>ROUND(I180*H180,2)</f>
        <v>62988.91</v>
      </c>
      <c r="K180" s="248" t="s">
        <v>176</v>
      </c>
      <c r="L180" s="253"/>
      <c r="M180" s="254" t="s">
        <v>21</v>
      </c>
      <c r="N180" s="255" t="s">
        <v>39</v>
      </c>
      <c r="O180" s="42"/>
      <c r="P180" s="200">
        <f>O180*H180</f>
        <v>0</v>
      </c>
      <c r="Q180" s="200">
        <v>1</v>
      </c>
      <c r="R180" s="200">
        <f>Q180*H180</f>
        <v>278.71199999999999</v>
      </c>
      <c r="S180" s="200">
        <v>0</v>
      </c>
      <c r="T180" s="201">
        <f>S180*H180</f>
        <v>0</v>
      </c>
      <c r="AR180" s="24" t="s">
        <v>186</v>
      </c>
      <c r="AT180" s="24" t="s">
        <v>291</v>
      </c>
      <c r="AU180" s="24" t="s">
        <v>78</v>
      </c>
      <c r="AY180" s="24" t="s">
        <v>171</v>
      </c>
      <c r="BE180" s="202">
        <f>IF(N180="základní",J180,0)</f>
        <v>62988.91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24" t="s">
        <v>76</v>
      </c>
      <c r="BK180" s="202">
        <f>ROUND(I180*H180,2)</f>
        <v>62988.91</v>
      </c>
      <c r="BL180" s="24" t="s">
        <v>177</v>
      </c>
      <c r="BM180" s="24" t="s">
        <v>294</v>
      </c>
    </row>
    <row r="181" spans="2:65" s="1" customFormat="1">
      <c r="B181" s="41"/>
      <c r="C181" s="63"/>
      <c r="D181" s="203" t="s">
        <v>179</v>
      </c>
      <c r="E181" s="63"/>
      <c r="F181" s="204" t="s">
        <v>293</v>
      </c>
      <c r="G181" s="63"/>
      <c r="H181" s="63"/>
      <c r="I181" s="161"/>
      <c r="J181" s="63"/>
      <c r="K181" s="63"/>
      <c r="L181" s="61"/>
      <c r="M181" s="205"/>
      <c r="N181" s="42"/>
      <c r="O181" s="42"/>
      <c r="P181" s="42"/>
      <c r="Q181" s="42"/>
      <c r="R181" s="42"/>
      <c r="S181" s="42"/>
      <c r="T181" s="78"/>
      <c r="AT181" s="24" t="s">
        <v>179</v>
      </c>
      <c r="AU181" s="24" t="s">
        <v>78</v>
      </c>
    </row>
    <row r="182" spans="2:65" s="12" customFormat="1">
      <c r="B182" s="217"/>
      <c r="C182" s="218"/>
      <c r="D182" s="219" t="s">
        <v>181</v>
      </c>
      <c r="E182" s="220" t="s">
        <v>21</v>
      </c>
      <c r="F182" s="221" t="s">
        <v>295</v>
      </c>
      <c r="G182" s="218"/>
      <c r="H182" s="222">
        <v>278.71199999999999</v>
      </c>
      <c r="I182" s="223"/>
      <c r="J182" s="218"/>
      <c r="K182" s="218"/>
      <c r="L182" s="224"/>
      <c r="M182" s="225"/>
      <c r="N182" s="226"/>
      <c r="O182" s="226"/>
      <c r="P182" s="226"/>
      <c r="Q182" s="226"/>
      <c r="R182" s="226"/>
      <c r="S182" s="226"/>
      <c r="T182" s="227"/>
      <c r="AT182" s="228" t="s">
        <v>181</v>
      </c>
      <c r="AU182" s="228" t="s">
        <v>78</v>
      </c>
      <c r="AV182" s="12" t="s">
        <v>78</v>
      </c>
      <c r="AW182" s="12" t="s">
        <v>32</v>
      </c>
      <c r="AX182" s="12" t="s">
        <v>76</v>
      </c>
      <c r="AY182" s="228" t="s">
        <v>171</v>
      </c>
    </row>
    <row r="183" spans="2:65" s="1" customFormat="1" ht="22.5" customHeight="1">
      <c r="B183" s="41"/>
      <c r="C183" s="191" t="s">
        <v>296</v>
      </c>
      <c r="D183" s="191" t="s">
        <v>173</v>
      </c>
      <c r="E183" s="192" t="s">
        <v>297</v>
      </c>
      <c r="F183" s="193" t="s">
        <v>298</v>
      </c>
      <c r="G183" s="194" t="s">
        <v>93</v>
      </c>
      <c r="H183" s="195">
        <v>46.526000000000003</v>
      </c>
      <c r="I183" s="196">
        <v>365</v>
      </c>
      <c r="J183" s="197">
        <f>ROUND(I183*H183,2)</f>
        <v>16981.990000000002</v>
      </c>
      <c r="K183" s="193" t="s">
        <v>176</v>
      </c>
      <c r="L183" s="61"/>
      <c r="M183" s="198" t="s">
        <v>21</v>
      </c>
      <c r="N183" s="199" t="s">
        <v>39</v>
      </c>
      <c r="O183" s="42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AR183" s="24" t="s">
        <v>177</v>
      </c>
      <c r="AT183" s="24" t="s">
        <v>173</v>
      </c>
      <c r="AU183" s="24" t="s">
        <v>78</v>
      </c>
      <c r="AY183" s="24" t="s">
        <v>171</v>
      </c>
      <c r="BE183" s="202">
        <f>IF(N183="základní",J183,0)</f>
        <v>16981.990000000002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24" t="s">
        <v>76</v>
      </c>
      <c r="BK183" s="202">
        <f>ROUND(I183*H183,2)</f>
        <v>16981.990000000002</v>
      </c>
      <c r="BL183" s="24" t="s">
        <v>177</v>
      </c>
      <c r="BM183" s="24" t="s">
        <v>299</v>
      </c>
    </row>
    <row r="184" spans="2:65" s="1" customFormat="1" ht="40.5">
      <c r="B184" s="41"/>
      <c r="C184" s="63"/>
      <c r="D184" s="203" t="s">
        <v>179</v>
      </c>
      <c r="E184" s="63"/>
      <c r="F184" s="204" t="s">
        <v>300</v>
      </c>
      <c r="G184" s="63"/>
      <c r="H184" s="63"/>
      <c r="I184" s="161"/>
      <c r="J184" s="63"/>
      <c r="K184" s="63"/>
      <c r="L184" s="61"/>
      <c r="M184" s="205"/>
      <c r="N184" s="42"/>
      <c r="O184" s="42"/>
      <c r="P184" s="42"/>
      <c r="Q184" s="42"/>
      <c r="R184" s="42"/>
      <c r="S184" s="42"/>
      <c r="T184" s="78"/>
      <c r="AT184" s="24" t="s">
        <v>179</v>
      </c>
      <c r="AU184" s="24" t="s">
        <v>78</v>
      </c>
    </row>
    <row r="185" spans="2:65" s="11" customFormat="1">
      <c r="B185" s="206"/>
      <c r="C185" s="207"/>
      <c r="D185" s="203" t="s">
        <v>181</v>
      </c>
      <c r="E185" s="208" t="s">
        <v>21</v>
      </c>
      <c r="F185" s="209" t="s">
        <v>301</v>
      </c>
      <c r="G185" s="207"/>
      <c r="H185" s="210" t="s">
        <v>21</v>
      </c>
      <c r="I185" s="211"/>
      <c r="J185" s="207"/>
      <c r="K185" s="207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181</v>
      </c>
      <c r="AU185" s="216" t="s">
        <v>78</v>
      </c>
      <c r="AV185" s="11" t="s">
        <v>76</v>
      </c>
      <c r="AW185" s="11" t="s">
        <v>32</v>
      </c>
      <c r="AX185" s="11" t="s">
        <v>68</v>
      </c>
      <c r="AY185" s="216" t="s">
        <v>171</v>
      </c>
    </row>
    <row r="186" spans="2:65" s="11" customFormat="1">
      <c r="B186" s="206"/>
      <c r="C186" s="207"/>
      <c r="D186" s="203" t="s">
        <v>181</v>
      </c>
      <c r="E186" s="208" t="s">
        <v>21</v>
      </c>
      <c r="F186" s="209" t="s">
        <v>302</v>
      </c>
      <c r="G186" s="207"/>
      <c r="H186" s="210" t="s">
        <v>21</v>
      </c>
      <c r="I186" s="211"/>
      <c r="J186" s="207"/>
      <c r="K186" s="207"/>
      <c r="L186" s="212"/>
      <c r="M186" s="213"/>
      <c r="N186" s="214"/>
      <c r="O186" s="214"/>
      <c r="P186" s="214"/>
      <c r="Q186" s="214"/>
      <c r="R186" s="214"/>
      <c r="S186" s="214"/>
      <c r="T186" s="215"/>
      <c r="AT186" s="216" t="s">
        <v>181</v>
      </c>
      <c r="AU186" s="216" t="s">
        <v>78</v>
      </c>
      <c r="AV186" s="11" t="s">
        <v>76</v>
      </c>
      <c r="AW186" s="11" t="s">
        <v>32</v>
      </c>
      <c r="AX186" s="11" t="s">
        <v>68</v>
      </c>
      <c r="AY186" s="216" t="s">
        <v>171</v>
      </c>
    </row>
    <row r="187" spans="2:65" s="11" customFormat="1">
      <c r="B187" s="206"/>
      <c r="C187" s="207"/>
      <c r="D187" s="203" t="s">
        <v>181</v>
      </c>
      <c r="E187" s="208" t="s">
        <v>21</v>
      </c>
      <c r="F187" s="209" t="s">
        <v>303</v>
      </c>
      <c r="G187" s="207"/>
      <c r="H187" s="210" t="s">
        <v>21</v>
      </c>
      <c r="I187" s="211"/>
      <c r="J187" s="207"/>
      <c r="K187" s="207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181</v>
      </c>
      <c r="AU187" s="216" t="s">
        <v>78</v>
      </c>
      <c r="AV187" s="11" t="s">
        <v>76</v>
      </c>
      <c r="AW187" s="11" t="s">
        <v>32</v>
      </c>
      <c r="AX187" s="11" t="s">
        <v>68</v>
      </c>
      <c r="AY187" s="216" t="s">
        <v>171</v>
      </c>
    </row>
    <row r="188" spans="2:65" s="12" customFormat="1">
      <c r="B188" s="217"/>
      <c r="C188" s="218"/>
      <c r="D188" s="203" t="s">
        <v>181</v>
      </c>
      <c r="E188" s="229" t="s">
        <v>21</v>
      </c>
      <c r="F188" s="230" t="s">
        <v>304</v>
      </c>
      <c r="G188" s="218"/>
      <c r="H188" s="231">
        <v>51.16</v>
      </c>
      <c r="I188" s="223"/>
      <c r="J188" s="218"/>
      <c r="K188" s="218"/>
      <c r="L188" s="224"/>
      <c r="M188" s="225"/>
      <c r="N188" s="226"/>
      <c r="O188" s="226"/>
      <c r="P188" s="226"/>
      <c r="Q188" s="226"/>
      <c r="R188" s="226"/>
      <c r="S188" s="226"/>
      <c r="T188" s="227"/>
      <c r="AT188" s="228" t="s">
        <v>181</v>
      </c>
      <c r="AU188" s="228" t="s">
        <v>78</v>
      </c>
      <c r="AV188" s="12" t="s">
        <v>78</v>
      </c>
      <c r="AW188" s="12" t="s">
        <v>32</v>
      </c>
      <c r="AX188" s="12" t="s">
        <v>68</v>
      </c>
      <c r="AY188" s="228" t="s">
        <v>171</v>
      </c>
    </row>
    <row r="189" spans="2:65" s="12" customFormat="1">
      <c r="B189" s="217"/>
      <c r="C189" s="218"/>
      <c r="D189" s="203" t="s">
        <v>181</v>
      </c>
      <c r="E189" s="229" t="s">
        <v>21</v>
      </c>
      <c r="F189" s="230" t="s">
        <v>305</v>
      </c>
      <c r="G189" s="218"/>
      <c r="H189" s="231">
        <v>-6.1980000000000004</v>
      </c>
      <c r="I189" s="223"/>
      <c r="J189" s="218"/>
      <c r="K189" s="218"/>
      <c r="L189" s="224"/>
      <c r="M189" s="225"/>
      <c r="N189" s="226"/>
      <c r="O189" s="226"/>
      <c r="P189" s="226"/>
      <c r="Q189" s="226"/>
      <c r="R189" s="226"/>
      <c r="S189" s="226"/>
      <c r="T189" s="227"/>
      <c r="AT189" s="228" t="s">
        <v>181</v>
      </c>
      <c r="AU189" s="228" t="s">
        <v>78</v>
      </c>
      <c r="AV189" s="12" t="s">
        <v>78</v>
      </c>
      <c r="AW189" s="12" t="s">
        <v>32</v>
      </c>
      <c r="AX189" s="12" t="s">
        <v>68</v>
      </c>
      <c r="AY189" s="228" t="s">
        <v>171</v>
      </c>
    </row>
    <row r="190" spans="2:65" s="12" customFormat="1">
      <c r="B190" s="217"/>
      <c r="C190" s="218"/>
      <c r="D190" s="203" t="s">
        <v>181</v>
      </c>
      <c r="E190" s="229" t="s">
        <v>21</v>
      </c>
      <c r="F190" s="230" t="s">
        <v>21</v>
      </c>
      <c r="G190" s="218"/>
      <c r="H190" s="231">
        <v>0</v>
      </c>
      <c r="I190" s="223"/>
      <c r="J190" s="218"/>
      <c r="K190" s="218"/>
      <c r="L190" s="224"/>
      <c r="M190" s="225"/>
      <c r="N190" s="226"/>
      <c r="O190" s="226"/>
      <c r="P190" s="226"/>
      <c r="Q190" s="226"/>
      <c r="R190" s="226"/>
      <c r="S190" s="226"/>
      <c r="T190" s="227"/>
      <c r="AT190" s="228" t="s">
        <v>181</v>
      </c>
      <c r="AU190" s="228" t="s">
        <v>78</v>
      </c>
      <c r="AV190" s="12" t="s">
        <v>78</v>
      </c>
      <c r="AW190" s="12" t="s">
        <v>32</v>
      </c>
      <c r="AX190" s="12" t="s">
        <v>68</v>
      </c>
      <c r="AY190" s="228" t="s">
        <v>171</v>
      </c>
    </row>
    <row r="191" spans="2:65" s="11" customFormat="1">
      <c r="B191" s="206"/>
      <c r="C191" s="207"/>
      <c r="D191" s="203" t="s">
        <v>181</v>
      </c>
      <c r="E191" s="208" t="s">
        <v>21</v>
      </c>
      <c r="F191" s="209" t="s">
        <v>222</v>
      </c>
      <c r="G191" s="207"/>
      <c r="H191" s="210" t="s">
        <v>21</v>
      </c>
      <c r="I191" s="211"/>
      <c r="J191" s="207"/>
      <c r="K191" s="207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181</v>
      </c>
      <c r="AU191" s="216" t="s">
        <v>78</v>
      </c>
      <c r="AV191" s="11" t="s">
        <v>76</v>
      </c>
      <c r="AW191" s="11" t="s">
        <v>32</v>
      </c>
      <c r="AX191" s="11" t="s">
        <v>68</v>
      </c>
      <c r="AY191" s="216" t="s">
        <v>171</v>
      </c>
    </row>
    <row r="192" spans="2:65" s="11" customFormat="1">
      <c r="B192" s="206"/>
      <c r="C192" s="207"/>
      <c r="D192" s="203" t="s">
        <v>181</v>
      </c>
      <c r="E192" s="208" t="s">
        <v>21</v>
      </c>
      <c r="F192" s="209" t="s">
        <v>306</v>
      </c>
      <c r="G192" s="207"/>
      <c r="H192" s="210" t="s">
        <v>21</v>
      </c>
      <c r="I192" s="211"/>
      <c r="J192" s="207"/>
      <c r="K192" s="207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181</v>
      </c>
      <c r="AU192" s="216" t="s">
        <v>78</v>
      </c>
      <c r="AV192" s="11" t="s">
        <v>76</v>
      </c>
      <c r="AW192" s="11" t="s">
        <v>32</v>
      </c>
      <c r="AX192" s="11" t="s">
        <v>68</v>
      </c>
      <c r="AY192" s="216" t="s">
        <v>171</v>
      </c>
    </row>
    <row r="193" spans="2:65" s="12" customFormat="1">
      <c r="B193" s="217"/>
      <c r="C193" s="218"/>
      <c r="D193" s="203" t="s">
        <v>181</v>
      </c>
      <c r="E193" s="229" t="s">
        <v>21</v>
      </c>
      <c r="F193" s="230" t="s">
        <v>307</v>
      </c>
      <c r="G193" s="218"/>
      <c r="H193" s="231">
        <v>1.669</v>
      </c>
      <c r="I193" s="223"/>
      <c r="J193" s="218"/>
      <c r="K193" s="218"/>
      <c r="L193" s="224"/>
      <c r="M193" s="225"/>
      <c r="N193" s="226"/>
      <c r="O193" s="226"/>
      <c r="P193" s="226"/>
      <c r="Q193" s="226"/>
      <c r="R193" s="226"/>
      <c r="S193" s="226"/>
      <c r="T193" s="227"/>
      <c r="AT193" s="228" t="s">
        <v>181</v>
      </c>
      <c r="AU193" s="228" t="s">
        <v>78</v>
      </c>
      <c r="AV193" s="12" t="s">
        <v>78</v>
      </c>
      <c r="AW193" s="12" t="s">
        <v>32</v>
      </c>
      <c r="AX193" s="12" t="s">
        <v>68</v>
      </c>
      <c r="AY193" s="228" t="s">
        <v>171</v>
      </c>
    </row>
    <row r="194" spans="2:65" s="12" customFormat="1">
      <c r="B194" s="217"/>
      <c r="C194" s="218"/>
      <c r="D194" s="203" t="s">
        <v>181</v>
      </c>
      <c r="E194" s="229" t="s">
        <v>21</v>
      </c>
      <c r="F194" s="230" t="s">
        <v>308</v>
      </c>
      <c r="G194" s="218"/>
      <c r="H194" s="231">
        <v>-0.105</v>
      </c>
      <c r="I194" s="223"/>
      <c r="J194" s="218"/>
      <c r="K194" s="218"/>
      <c r="L194" s="224"/>
      <c r="M194" s="225"/>
      <c r="N194" s="226"/>
      <c r="O194" s="226"/>
      <c r="P194" s="226"/>
      <c r="Q194" s="226"/>
      <c r="R194" s="226"/>
      <c r="S194" s="226"/>
      <c r="T194" s="227"/>
      <c r="AT194" s="228" t="s">
        <v>181</v>
      </c>
      <c r="AU194" s="228" t="s">
        <v>78</v>
      </c>
      <c r="AV194" s="12" t="s">
        <v>78</v>
      </c>
      <c r="AW194" s="12" t="s">
        <v>32</v>
      </c>
      <c r="AX194" s="12" t="s">
        <v>68</v>
      </c>
      <c r="AY194" s="228" t="s">
        <v>171</v>
      </c>
    </row>
    <row r="195" spans="2:65" s="13" customFormat="1">
      <c r="B195" s="232"/>
      <c r="C195" s="233"/>
      <c r="D195" s="219" t="s">
        <v>181</v>
      </c>
      <c r="E195" s="243" t="s">
        <v>128</v>
      </c>
      <c r="F195" s="244" t="s">
        <v>197</v>
      </c>
      <c r="G195" s="233"/>
      <c r="H195" s="245">
        <v>46.526000000000003</v>
      </c>
      <c r="I195" s="237"/>
      <c r="J195" s="233"/>
      <c r="K195" s="233"/>
      <c r="L195" s="238"/>
      <c r="M195" s="239"/>
      <c r="N195" s="240"/>
      <c r="O195" s="240"/>
      <c r="P195" s="240"/>
      <c r="Q195" s="240"/>
      <c r="R195" s="240"/>
      <c r="S195" s="240"/>
      <c r="T195" s="241"/>
      <c r="AT195" s="242" t="s">
        <v>181</v>
      </c>
      <c r="AU195" s="242" t="s">
        <v>78</v>
      </c>
      <c r="AV195" s="13" t="s">
        <v>177</v>
      </c>
      <c r="AW195" s="13" t="s">
        <v>32</v>
      </c>
      <c r="AX195" s="13" t="s">
        <v>76</v>
      </c>
      <c r="AY195" s="242" t="s">
        <v>171</v>
      </c>
    </row>
    <row r="196" spans="2:65" s="1" customFormat="1" ht="22.5" customHeight="1">
      <c r="B196" s="41"/>
      <c r="C196" s="246" t="s">
        <v>233</v>
      </c>
      <c r="D196" s="246" t="s">
        <v>291</v>
      </c>
      <c r="E196" s="247" t="s">
        <v>309</v>
      </c>
      <c r="F196" s="248" t="s">
        <v>310</v>
      </c>
      <c r="G196" s="249" t="s">
        <v>276</v>
      </c>
      <c r="H196" s="250">
        <v>93.052000000000007</v>
      </c>
      <c r="I196" s="251">
        <v>203</v>
      </c>
      <c r="J196" s="252">
        <f>ROUND(I196*H196,2)</f>
        <v>18889.560000000001</v>
      </c>
      <c r="K196" s="248" t="s">
        <v>176</v>
      </c>
      <c r="L196" s="253"/>
      <c r="M196" s="254" t="s">
        <v>21</v>
      </c>
      <c r="N196" s="255" t="s">
        <v>39</v>
      </c>
      <c r="O196" s="42"/>
      <c r="P196" s="200">
        <f>O196*H196</f>
        <v>0</v>
      </c>
      <c r="Q196" s="200">
        <v>1</v>
      </c>
      <c r="R196" s="200">
        <f>Q196*H196</f>
        <v>93.052000000000007</v>
      </c>
      <c r="S196" s="200">
        <v>0</v>
      </c>
      <c r="T196" s="201">
        <f>S196*H196</f>
        <v>0</v>
      </c>
      <c r="AR196" s="24" t="s">
        <v>186</v>
      </c>
      <c r="AT196" s="24" t="s">
        <v>291</v>
      </c>
      <c r="AU196" s="24" t="s">
        <v>78</v>
      </c>
      <c r="AY196" s="24" t="s">
        <v>171</v>
      </c>
      <c r="BE196" s="202">
        <f>IF(N196="základní",J196,0)</f>
        <v>18889.560000000001</v>
      </c>
      <c r="BF196" s="202">
        <f>IF(N196="snížená",J196,0)</f>
        <v>0</v>
      </c>
      <c r="BG196" s="202">
        <f>IF(N196="zákl. přenesená",J196,0)</f>
        <v>0</v>
      </c>
      <c r="BH196" s="202">
        <f>IF(N196="sníž. přenesená",J196,0)</f>
        <v>0</v>
      </c>
      <c r="BI196" s="202">
        <f>IF(N196="nulová",J196,0)</f>
        <v>0</v>
      </c>
      <c r="BJ196" s="24" t="s">
        <v>76</v>
      </c>
      <c r="BK196" s="202">
        <f>ROUND(I196*H196,2)</f>
        <v>18889.560000000001</v>
      </c>
      <c r="BL196" s="24" t="s">
        <v>177</v>
      </c>
      <c r="BM196" s="24" t="s">
        <v>311</v>
      </c>
    </row>
    <row r="197" spans="2:65" s="1" customFormat="1">
      <c r="B197" s="41"/>
      <c r="C197" s="63"/>
      <c r="D197" s="203" t="s">
        <v>179</v>
      </c>
      <c r="E197" s="63"/>
      <c r="F197" s="204" t="s">
        <v>312</v>
      </c>
      <c r="G197" s="63"/>
      <c r="H197" s="63"/>
      <c r="I197" s="161"/>
      <c r="J197" s="63"/>
      <c r="K197" s="63"/>
      <c r="L197" s="61"/>
      <c r="M197" s="205"/>
      <c r="N197" s="42"/>
      <c r="O197" s="42"/>
      <c r="P197" s="42"/>
      <c r="Q197" s="42"/>
      <c r="R197" s="42"/>
      <c r="S197" s="42"/>
      <c r="T197" s="78"/>
      <c r="AT197" s="24" t="s">
        <v>179</v>
      </c>
      <c r="AU197" s="24" t="s">
        <v>78</v>
      </c>
    </row>
    <row r="198" spans="2:65" s="12" customFormat="1">
      <c r="B198" s="217"/>
      <c r="C198" s="218"/>
      <c r="D198" s="219" t="s">
        <v>181</v>
      </c>
      <c r="E198" s="220" t="s">
        <v>21</v>
      </c>
      <c r="F198" s="221" t="s">
        <v>313</v>
      </c>
      <c r="G198" s="218"/>
      <c r="H198" s="222">
        <v>93.052000000000007</v>
      </c>
      <c r="I198" s="223"/>
      <c r="J198" s="218"/>
      <c r="K198" s="218"/>
      <c r="L198" s="224"/>
      <c r="M198" s="225"/>
      <c r="N198" s="226"/>
      <c r="O198" s="226"/>
      <c r="P198" s="226"/>
      <c r="Q198" s="226"/>
      <c r="R198" s="226"/>
      <c r="S198" s="226"/>
      <c r="T198" s="227"/>
      <c r="AT198" s="228" t="s">
        <v>181</v>
      </c>
      <c r="AU198" s="228" t="s">
        <v>78</v>
      </c>
      <c r="AV198" s="12" t="s">
        <v>78</v>
      </c>
      <c r="AW198" s="12" t="s">
        <v>32</v>
      </c>
      <c r="AX198" s="12" t="s">
        <v>76</v>
      </c>
      <c r="AY198" s="228" t="s">
        <v>171</v>
      </c>
    </row>
    <row r="199" spans="2:65" s="1" customFormat="1" ht="22.5" customHeight="1">
      <c r="B199" s="41"/>
      <c r="C199" s="191" t="s">
        <v>314</v>
      </c>
      <c r="D199" s="191" t="s">
        <v>173</v>
      </c>
      <c r="E199" s="192" t="s">
        <v>315</v>
      </c>
      <c r="F199" s="193" t="s">
        <v>316</v>
      </c>
      <c r="G199" s="194" t="s">
        <v>85</v>
      </c>
      <c r="H199" s="195">
        <v>392</v>
      </c>
      <c r="I199" s="196">
        <v>25</v>
      </c>
      <c r="J199" s="197">
        <f>ROUND(I199*H199,2)</f>
        <v>9800</v>
      </c>
      <c r="K199" s="193" t="s">
        <v>176</v>
      </c>
      <c r="L199" s="61"/>
      <c r="M199" s="198" t="s">
        <v>21</v>
      </c>
      <c r="N199" s="199" t="s">
        <v>39</v>
      </c>
      <c r="O199" s="42"/>
      <c r="P199" s="200">
        <f>O199*H199</f>
        <v>0</v>
      </c>
      <c r="Q199" s="200">
        <v>0</v>
      </c>
      <c r="R199" s="200">
        <f>Q199*H199</f>
        <v>0</v>
      </c>
      <c r="S199" s="200">
        <v>0</v>
      </c>
      <c r="T199" s="201">
        <f>S199*H199</f>
        <v>0</v>
      </c>
      <c r="AR199" s="24" t="s">
        <v>177</v>
      </c>
      <c r="AT199" s="24" t="s">
        <v>173</v>
      </c>
      <c r="AU199" s="24" t="s">
        <v>78</v>
      </c>
      <c r="AY199" s="24" t="s">
        <v>171</v>
      </c>
      <c r="BE199" s="202">
        <f>IF(N199="základní",J199,0)</f>
        <v>9800</v>
      </c>
      <c r="BF199" s="202">
        <f>IF(N199="snížená",J199,0)</f>
        <v>0</v>
      </c>
      <c r="BG199" s="202">
        <f>IF(N199="zákl. přenesená",J199,0)</f>
        <v>0</v>
      </c>
      <c r="BH199" s="202">
        <f>IF(N199="sníž. přenesená",J199,0)</f>
        <v>0</v>
      </c>
      <c r="BI199" s="202">
        <f>IF(N199="nulová",J199,0)</f>
        <v>0</v>
      </c>
      <c r="BJ199" s="24" t="s">
        <v>76</v>
      </c>
      <c r="BK199" s="202">
        <f>ROUND(I199*H199,2)</f>
        <v>9800</v>
      </c>
      <c r="BL199" s="24" t="s">
        <v>177</v>
      </c>
      <c r="BM199" s="24" t="s">
        <v>317</v>
      </c>
    </row>
    <row r="200" spans="2:65" s="1" customFormat="1">
      <c r="B200" s="41"/>
      <c r="C200" s="63"/>
      <c r="D200" s="203" t="s">
        <v>179</v>
      </c>
      <c r="E200" s="63"/>
      <c r="F200" s="204" t="s">
        <v>316</v>
      </c>
      <c r="G200" s="63"/>
      <c r="H200" s="63"/>
      <c r="I200" s="161"/>
      <c r="J200" s="63"/>
      <c r="K200" s="63"/>
      <c r="L200" s="61"/>
      <c r="M200" s="205"/>
      <c r="N200" s="42"/>
      <c r="O200" s="42"/>
      <c r="P200" s="42"/>
      <c r="Q200" s="42"/>
      <c r="R200" s="42"/>
      <c r="S200" s="42"/>
      <c r="T200" s="78"/>
      <c r="AT200" s="24" t="s">
        <v>179</v>
      </c>
      <c r="AU200" s="24" t="s">
        <v>78</v>
      </c>
    </row>
    <row r="201" spans="2:65" s="12" customFormat="1">
      <c r="B201" s="217"/>
      <c r="C201" s="218"/>
      <c r="D201" s="219" t="s">
        <v>181</v>
      </c>
      <c r="E201" s="220" t="s">
        <v>21</v>
      </c>
      <c r="F201" s="221" t="s">
        <v>100</v>
      </c>
      <c r="G201" s="218"/>
      <c r="H201" s="222">
        <v>392</v>
      </c>
      <c r="I201" s="223"/>
      <c r="J201" s="218"/>
      <c r="K201" s="218"/>
      <c r="L201" s="224"/>
      <c r="M201" s="225"/>
      <c r="N201" s="226"/>
      <c r="O201" s="226"/>
      <c r="P201" s="226"/>
      <c r="Q201" s="226"/>
      <c r="R201" s="226"/>
      <c r="S201" s="226"/>
      <c r="T201" s="227"/>
      <c r="AT201" s="228" t="s">
        <v>181</v>
      </c>
      <c r="AU201" s="228" t="s">
        <v>78</v>
      </c>
      <c r="AV201" s="12" t="s">
        <v>78</v>
      </c>
      <c r="AW201" s="12" t="s">
        <v>32</v>
      </c>
      <c r="AX201" s="12" t="s">
        <v>76</v>
      </c>
      <c r="AY201" s="228" t="s">
        <v>171</v>
      </c>
    </row>
    <row r="202" spans="2:65" s="1" customFormat="1" ht="22.5" customHeight="1">
      <c r="B202" s="41"/>
      <c r="C202" s="246" t="s">
        <v>238</v>
      </c>
      <c r="D202" s="246" t="s">
        <v>291</v>
      </c>
      <c r="E202" s="247" t="s">
        <v>318</v>
      </c>
      <c r="F202" s="248" t="s">
        <v>319</v>
      </c>
      <c r="G202" s="249" t="s">
        <v>320</v>
      </c>
      <c r="H202" s="250">
        <v>11.76</v>
      </c>
      <c r="I202" s="251">
        <v>157</v>
      </c>
      <c r="J202" s="252">
        <f>ROUND(I202*H202,2)</f>
        <v>1846.32</v>
      </c>
      <c r="K202" s="248" t="s">
        <v>176</v>
      </c>
      <c r="L202" s="253"/>
      <c r="M202" s="254" t="s">
        <v>21</v>
      </c>
      <c r="N202" s="255" t="s">
        <v>39</v>
      </c>
      <c r="O202" s="42"/>
      <c r="P202" s="200">
        <f>O202*H202</f>
        <v>0</v>
      </c>
      <c r="Q202" s="200">
        <v>1E-3</v>
      </c>
      <c r="R202" s="200">
        <f>Q202*H202</f>
        <v>1.176E-2</v>
      </c>
      <c r="S202" s="200">
        <v>0</v>
      </c>
      <c r="T202" s="201">
        <f>S202*H202</f>
        <v>0</v>
      </c>
      <c r="AR202" s="24" t="s">
        <v>186</v>
      </c>
      <c r="AT202" s="24" t="s">
        <v>291</v>
      </c>
      <c r="AU202" s="24" t="s">
        <v>78</v>
      </c>
      <c r="AY202" s="24" t="s">
        <v>171</v>
      </c>
      <c r="BE202" s="202">
        <f>IF(N202="základní",J202,0)</f>
        <v>1846.32</v>
      </c>
      <c r="BF202" s="202">
        <f>IF(N202="snížená",J202,0)</f>
        <v>0</v>
      </c>
      <c r="BG202" s="202">
        <f>IF(N202="zákl. přenesená",J202,0)</f>
        <v>0</v>
      </c>
      <c r="BH202" s="202">
        <f>IF(N202="sníž. přenesená",J202,0)</f>
        <v>0</v>
      </c>
      <c r="BI202" s="202">
        <f>IF(N202="nulová",J202,0)</f>
        <v>0</v>
      </c>
      <c r="BJ202" s="24" t="s">
        <v>76</v>
      </c>
      <c r="BK202" s="202">
        <f>ROUND(I202*H202,2)</f>
        <v>1846.32</v>
      </c>
      <c r="BL202" s="24" t="s">
        <v>177</v>
      </c>
      <c r="BM202" s="24" t="s">
        <v>321</v>
      </c>
    </row>
    <row r="203" spans="2:65" s="1" customFormat="1">
      <c r="B203" s="41"/>
      <c r="C203" s="63"/>
      <c r="D203" s="203" t="s">
        <v>179</v>
      </c>
      <c r="E203" s="63"/>
      <c r="F203" s="204" t="s">
        <v>319</v>
      </c>
      <c r="G203" s="63"/>
      <c r="H203" s="63"/>
      <c r="I203" s="161"/>
      <c r="J203" s="63"/>
      <c r="K203" s="63"/>
      <c r="L203" s="61"/>
      <c r="M203" s="205"/>
      <c r="N203" s="42"/>
      <c r="O203" s="42"/>
      <c r="P203" s="42"/>
      <c r="Q203" s="42"/>
      <c r="R203" s="42"/>
      <c r="S203" s="42"/>
      <c r="T203" s="78"/>
      <c r="AT203" s="24" t="s">
        <v>179</v>
      </c>
      <c r="AU203" s="24" t="s">
        <v>78</v>
      </c>
    </row>
    <row r="204" spans="2:65" s="12" customFormat="1">
      <c r="B204" s="217"/>
      <c r="C204" s="218"/>
      <c r="D204" s="219" t="s">
        <v>181</v>
      </c>
      <c r="E204" s="220" t="s">
        <v>21</v>
      </c>
      <c r="F204" s="221" t="s">
        <v>322</v>
      </c>
      <c r="G204" s="218"/>
      <c r="H204" s="222">
        <v>11.76</v>
      </c>
      <c r="I204" s="223"/>
      <c r="J204" s="218"/>
      <c r="K204" s="218"/>
      <c r="L204" s="224"/>
      <c r="M204" s="225"/>
      <c r="N204" s="226"/>
      <c r="O204" s="226"/>
      <c r="P204" s="226"/>
      <c r="Q204" s="226"/>
      <c r="R204" s="226"/>
      <c r="S204" s="226"/>
      <c r="T204" s="227"/>
      <c r="AT204" s="228" t="s">
        <v>181</v>
      </c>
      <c r="AU204" s="228" t="s">
        <v>78</v>
      </c>
      <c r="AV204" s="12" t="s">
        <v>78</v>
      </c>
      <c r="AW204" s="12" t="s">
        <v>32</v>
      </c>
      <c r="AX204" s="12" t="s">
        <v>76</v>
      </c>
      <c r="AY204" s="228" t="s">
        <v>171</v>
      </c>
    </row>
    <row r="205" spans="2:65" s="1" customFormat="1" ht="22.5" customHeight="1">
      <c r="B205" s="41"/>
      <c r="C205" s="191" t="s">
        <v>9</v>
      </c>
      <c r="D205" s="191" t="s">
        <v>173</v>
      </c>
      <c r="E205" s="192" t="s">
        <v>323</v>
      </c>
      <c r="F205" s="193" t="s">
        <v>324</v>
      </c>
      <c r="G205" s="194" t="s">
        <v>85</v>
      </c>
      <c r="H205" s="195">
        <v>1118.7</v>
      </c>
      <c r="I205" s="196">
        <v>12</v>
      </c>
      <c r="J205" s="197">
        <f>ROUND(I205*H205,2)</f>
        <v>13424.4</v>
      </c>
      <c r="K205" s="193" t="s">
        <v>176</v>
      </c>
      <c r="L205" s="61"/>
      <c r="M205" s="198" t="s">
        <v>21</v>
      </c>
      <c r="N205" s="199" t="s">
        <v>39</v>
      </c>
      <c r="O205" s="42"/>
      <c r="P205" s="200">
        <f>O205*H205</f>
        <v>0</v>
      </c>
      <c r="Q205" s="200">
        <v>0</v>
      </c>
      <c r="R205" s="200">
        <f>Q205*H205</f>
        <v>0</v>
      </c>
      <c r="S205" s="200">
        <v>0</v>
      </c>
      <c r="T205" s="201">
        <f>S205*H205</f>
        <v>0</v>
      </c>
      <c r="AR205" s="24" t="s">
        <v>177</v>
      </c>
      <c r="AT205" s="24" t="s">
        <v>173</v>
      </c>
      <c r="AU205" s="24" t="s">
        <v>78</v>
      </c>
      <c r="AY205" s="24" t="s">
        <v>171</v>
      </c>
      <c r="BE205" s="202">
        <f>IF(N205="základní",J205,0)</f>
        <v>13424.4</v>
      </c>
      <c r="BF205" s="202">
        <f>IF(N205="snížená",J205,0)</f>
        <v>0</v>
      </c>
      <c r="BG205" s="202">
        <f>IF(N205="zákl. přenesená",J205,0)</f>
        <v>0</v>
      </c>
      <c r="BH205" s="202">
        <f>IF(N205="sníž. přenesená",J205,0)</f>
        <v>0</v>
      </c>
      <c r="BI205" s="202">
        <f>IF(N205="nulová",J205,0)</f>
        <v>0</v>
      </c>
      <c r="BJ205" s="24" t="s">
        <v>76</v>
      </c>
      <c r="BK205" s="202">
        <f>ROUND(I205*H205,2)</f>
        <v>13424.4</v>
      </c>
      <c r="BL205" s="24" t="s">
        <v>177</v>
      </c>
      <c r="BM205" s="24" t="s">
        <v>325</v>
      </c>
    </row>
    <row r="206" spans="2:65" s="1" customFormat="1">
      <c r="B206" s="41"/>
      <c r="C206" s="63"/>
      <c r="D206" s="203" t="s">
        <v>179</v>
      </c>
      <c r="E206" s="63"/>
      <c r="F206" s="204" t="s">
        <v>326</v>
      </c>
      <c r="G206" s="63"/>
      <c r="H206" s="63"/>
      <c r="I206" s="161"/>
      <c r="J206" s="63"/>
      <c r="K206" s="63"/>
      <c r="L206" s="61"/>
      <c r="M206" s="205"/>
      <c r="N206" s="42"/>
      <c r="O206" s="42"/>
      <c r="P206" s="42"/>
      <c r="Q206" s="42"/>
      <c r="R206" s="42"/>
      <c r="S206" s="42"/>
      <c r="T206" s="78"/>
      <c r="AT206" s="24" t="s">
        <v>179</v>
      </c>
      <c r="AU206" s="24" t="s">
        <v>78</v>
      </c>
    </row>
    <row r="207" spans="2:65" s="11" customFormat="1">
      <c r="B207" s="206"/>
      <c r="C207" s="207"/>
      <c r="D207" s="203" t="s">
        <v>181</v>
      </c>
      <c r="E207" s="208" t="s">
        <v>21</v>
      </c>
      <c r="F207" s="209" t="s">
        <v>327</v>
      </c>
      <c r="G207" s="207"/>
      <c r="H207" s="210" t="s">
        <v>21</v>
      </c>
      <c r="I207" s="211"/>
      <c r="J207" s="207"/>
      <c r="K207" s="207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181</v>
      </c>
      <c r="AU207" s="216" t="s">
        <v>78</v>
      </c>
      <c r="AV207" s="11" t="s">
        <v>76</v>
      </c>
      <c r="AW207" s="11" t="s">
        <v>32</v>
      </c>
      <c r="AX207" s="11" t="s">
        <v>68</v>
      </c>
      <c r="AY207" s="216" t="s">
        <v>171</v>
      </c>
    </row>
    <row r="208" spans="2:65" s="12" customFormat="1">
      <c r="B208" s="217"/>
      <c r="C208" s="218"/>
      <c r="D208" s="203" t="s">
        <v>181</v>
      </c>
      <c r="E208" s="229" t="s">
        <v>21</v>
      </c>
      <c r="F208" s="230" t="s">
        <v>328</v>
      </c>
      <c r="G208" s="218"/>
      <c r="H208" s="231">
        <v>1011.5</v>
      </c>
      <c r="I208" s="223"/>
      <c r="J208" s="218"/>
      <c r="K208" s="218"/>
      <c r="L208" s="224"/>
      <c r="M208" s="225"/>
      <c r="N208" s="226"/>
      <c r="O208" s="226"/>
      <c r="P208" s="226"/>
      <c r="Q208" s="226"/>
      <c r="R208" s="226"/>
      <c r="S208" s="226"/>
      <c r="T208" s="227"/>
      <c r="AT208" s="228" t="s">
        <v>181</v>
      </c>
      <c r="AU208" s="228" t="s">
        <v>78</v>
      </c>
      <c r="AV208" s="12" t="s">
        <v>78</v>
      </c>
      <c r="AW208" s="12" t="s">
        <v>32</v>
      </c>
      <c r="AX208" s="12" t="s">
        <v>68</v>
      </c>
      <c r="AY208" s="228" t="s">
        <v>171</v>
      </c>
    </row>
    <row r="209" spans="2:65" s="11" customFormat="1">
      <c r="B209" s="206"/>
      <c r="C209" s="207"/>
      <c r="D209" s="203" t="s">
        <v>181</v>
      </c>
      <c r="E209" s="208" t="s">
        <v>21</v>
      </c>
      <c r="F209" s="209" t="s">
        <v>329</v>
      </c>
      <c r="G209" s="207"/>
      <c r="H209" s="210" t="s">
        <v>21</v>
      </c>
      <c r="I209" s="211"/>
      <c r="J209" s="207"/>
      <c r="K209" s="207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181</v>
      </c>
      <c r="AU209" s="216" t="s">
        <v>78</v>
      </c>
      <c r="AV209" s="11" t="s">
        <v>76</v>
      </c>
      <c r="AW209" s="11" t="s">
        <v>32</v>
      </c>
      <c r="AX209" s="11" t="s">
        <v>68</v>
      </c>
      <c r="AY209" s="216" t="s">
        <v>171</v>
      </c>
    </row>
    <row r="210" spans="2:65" s="12" customFormat="1">
      <c r="B210" s="217"/>
      <c r="C210" s="218"/>
      <c r="D210" s="203" t="s">
        <v>181</v>
      </c>
      <c r="E210" s="229" t="s">
        <v>21</v>
      </c>
      <c r="F210" s="230" t="s">
        <v>330</v>
      </c>
      <c r="G210" s="218"/>
      <c r="H210" s="231">
        <v>84.2</v>
      </c>
      <c r="I210" s="223"/>
      <c r="J210" s="218"/>
      <c r="K210" s="218"/>
      <c r="L210" s="224"/>
      <c r="M210" s="225"/>
      <c r="N210" s="226"/>
      <c r="O210" s="226"/>
      <c r="P210" s="226"/>
      <c r="Q210" s="226"/>
      <c r="R210" s="226"/>
      <c r="S210" s="226"/>
      <c r="T210" s="227"/>
      <c r="AT210" s="228" t="s">
        <v>181</v>
      </c>
      <c r="AU210" s="228" t="s">
        <v>78</v>
      </c>
      <c r="AV210" s="12" t="s">
        <v>78</v>
      </c>
      <c r="AW210" s="12" t="s">
        <v>32</v>
      </c>
      <c r="AX210" s="12" t="s">
        <v>68</v>
      </c>
      <c r="AY210" s="228" t="s">
        <v>171</v>
      </c>
    </row>
    <row r="211" spans="2:65" s="11" customFormat="1">
      <c r="B211" s="206"/>
      <c r="C211" s="207"/>
      <c r="D211" s="203" t="s">
        <v>181</v>
      </c>
      <c r="E211" s="208" t="s">
        <v>21</v>
      </c>
      <c r="F211" s="209" t="s">
        <v>331</v>
      </c>
      <c r="G211" s="207"/>
      <c r="H211" s="210" t="s">
        <v>21</v>
      </c>
      <c r="I211" s="211"/>
      <c r="J211" s="207"/>
      <c r="K211" s="207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181</v>
      </c>
      <c r="AU211" s="216" t="s">
        <v>78</v>
      </c>
      <c r="AV211" s="11" t="s">
        <v>76</v>
      </c>
      <c r="AW211" s="11" t="s">
        <v>32</v>
      </c>
      <c r="AX211" s="11" t="s">
        <v>68</v>
      </c>
      <c r="AY211" s="216" t="s">
        <v>171</v>
      </c>
    </row>
    <row r="212" spans="2:65" s="12" customFormat="1">
      <c r="B212" s="217"/>
      <c r="C212" s="218"/>
      <c r="D212" s="203" t="s">
        <v>181</v>
      </c>
      <c r="E212" s="229" t="s">
        <v>21</v>
      </c>
      <c r="F212" s="230" t="s">
        <v>332</v>
      </c>
      <c r="G212" s="218"/>
      <c r="H212" s="231">
        <v>23</v>
      </c>
      <c r="I212" s="223"/>
      <c r="J212" s="218"/>
      <c r="K212" s="218"/>
      <c r="L212" s="224"/>
      <c r="M212" s="225"/>
      <c r="N212" s="226"/>
      <c r="O212" s="226"/>
      <c r="P212" s="226"/>
      <c r="Q212" s="226"/>
      <c r="R212" s="226"/>
      <c r="S212" s="226"/>
      <c r="T212" s="227"/>
      <c r="AT212" s="228" t="s">
        <v>181</v>
      </c>
      <c r="AU212" s="228" t="s">
        <v>78</v>
      </c>
      <c r="AV212" s="12" t="s">
        <v>78</v>
      </c>
      <c r="AW212" s="12" t="s">
        <v>32</v>
      </c>
      <c r="AX212" s="12" t="s">
        <v>68</v>
      </c>
      <c r="AY212" s="228" t="s">
        <v>171</v>
      </c>
    </row>
    <row r="213" spans="2:65" s="13" customFormat="1">
      <c r="B213" s="232"/>
      <c r="C213" s="233"/>
      <c r="D213" s="219" t="s">
        <v>181</v>
      </c>
      <c r="E213" s="243" t="s">
        <v>142</v>
      </c>
      <c r="F213" s="244" t="s">
        <v>197</v>
      </c>
      <c r="G213" s="233"/>
      <c r="H213" s="245">
        <v>1118.7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AT213" s="242" t="s">
        <v>181</v>
      </c>
      <c r="AU213" s="242" t="s">
        <v>78</v>
      </c>
      <c r="AV213" s="13" t="s">
        <v>177</v>
      </c>
      <c r="AW213" s="13" t="s">
        <v>32</v>
      </c>
      <c r="AX213" s="13" t="s">
        <v>76</v>
      </c>
      <c r="AY213" s="242" t="s">
        <v>171</v>
      </c>
    </row>
    <row r="214" spans="2:65" s="1" customFormat="1" ht="22.5" customHeight="1">
      <c r="B214" s="41"/>
      <c r="C214" s="191" t="s">
        <v>244</v>
      </c>
      <c r="D214" s="191" t="s">
        <v>173</v>
      </c>
      <c r="E214" s="192" t="s">
        <v>333</v>
      </c>
      <c r="F214" s="193" t="s">
        <v>334</v>
      </c>
      <c r="G214" s="194" t="s">
        <v>85</v>
      </c>
      <c r="H214" s="195">
        <v>392</v>
      </c>
      <c r="I214" s="196">
        <v>43</v>
      </c>
      <c r="J214" s="197">
        <f>ROUND(I214*H214,2)</f>
        <v>16856</v>
      </c>
      <c r="K214" s="193" t="s">
        <v>176</v>
      </c>
      <c r="L214" s="61"/>
      <c r="M214" s="198" t="s">
        <v>21</v>
      </c>
      <c r="N214" s="199" t="s">
        <v>39</v>
      </c>
      <c r="O214" s="42"/>
      <c r="P214" s="200">
        <f>O214*H214</f>
        <v>0</v>
      </c>
      <c r="Q214" s="200">
        <v>0</v>
      </c>
      <c r="R214" s="200">
        <f>Q214*H214</f>
        <v>0</v>
      </c>
      <c r="S214" s="200">
        <v>0</v>
      </c>
      <c r="T214" s="201">
        <f>S214*H214</f>
        <v>0</v>
      </c>
      <c r="AR214" s="24" t="s">
        <v>177</v>
      </c>
      <c r="AT214" s="24" t="s">
        <v>173</v>
      </c>
      <c r="AU214" s="24" t="s">
        <v>78</v>
      </c>
      <c r="AY214" s="24" t="s">
        <v>171</v>
      </c>
      <c r="BE214" s="202">
        <f>IF(N214="základní",J214,0)</f>
        <v>16856</v>
      </c>
      <c r="BF214" s="202">
        <f>IF(N214="snížená",J214,0)</f>
        <v>0</v>
      </c>
      <c r="BG214" s="202">
        <f>IF(N214="zákl. přenesená",J214,0)</f>
        <v>0</v>
      </c>
      <c r="BH214" s="202">
        <f>IF(N214="sníž. přenesená",J214,0)</f>
        <v>0</v>
      </c>
      <c r="BI214" s="202">
        <f>IF(N214="nulová",J214,0)</f>
        <v>0</v>
      </c>
      <c r="BJ214" s="24" t="s">
        <v>76</v>
      </c>
      <c r="BK214" s="202">
        <f>ROUND(I214*H214,2)</f>
        <v>16856</v>
      </c>
      <c r="BL214" s="24" t="s">
        <v>177</v>
      </c>
      <c r="BM214" s="24" t="s">
        <v>335</v>
      </c>
    </row>
    <row r="215" spans="2:65" s="1" customFormat="1" ht="27">
      <c r="B215" s="41"/>
      <c r="C215" s="63"/>
      <c r="D215" s="203" t="s">
        <v>179</v>
      </c>
      <c r="E215" s="63"/>
      <c r="F215" s="204" t="s">
        <v>336</v>
      </c>
      <c r="G215" s="63"/>
      <c r="H215" s="63"/>
      <c r="I215" s="161"/>
      <c r="J215" s="63"/>
      <c r="K215" s="63"/>
      <c r="L215" s="61"/>
      <c r="M215" s="205"/>
      <c r="N215" s="42"/>
      <c r="O215" s="42"/>
      <c r="P215" s="42"/>
      <c r="Q215" s="42"/>
      <c r="R215" s="42"/>
      <c r="S215" s="42"/>
      <c r="T215" s="78"/>
      <c r="AT215" s="24" t="s">
        <v>179</v>
      </c>
      <c r="AU215" s="24" t="s">
        <v>78</v>
      </c>
    </row>
    <row r="216" spans="2:65" s="11" customFormat="1">
      <c r="B216" s="206"/>
      <c r="C216" s="207"/>
      <c r="D216" s="203" t="s">
        <v>181</v>
      </c>
      <c r="E216" s="208" t="s">
        <v>21</v>
      </c>
      <c r="F216" s="209" t="s">
        <v>337</v>
      </c>
      <c r="G216" s="207"/>
      <c r="H216" s="210" t="s">
        <v>21</v>
      </c>
      <c r="I216" s="211"/>
      <c r="J216" s="207"/>
      <c r="K216" s="207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181</v>
      </c>
      <c r="AU216" s="216" t="s">
        <v>78</v>
      </c>
      <c r="AV216" s="11" t="s">
        <v>76</v>
      </c>
      <c r="AW216" s="11" t="s">
        <v>32</v>
      </c>
      <c r="AX216" s="11" t="s">
        <v>68</v>
      </c>
      <c r="AY216" s="216" t="s">
        <v>171</v>
      </c>
    </row>
    <row r="217" spans="2:65" s="12" customFormat="1">
      <c r="B217" s="217"/>
      <c r="C217" s="218"/>
      <c r="D217" s="219" t="s">
        <v>181</v>
      </c>
      <c r="E217" s="220" t="s">
        <v>100</v>
      </c>
      <c r="F217" s="221" t="s">
        <v>338</v>
      </c>
      <c r="G217" s="218"/>
      <c r="H217" s="222">
        <v>392</v>
      </c>
      <c r="I217" s="223"/>
      <c r="J217" s="218"/>
      <c r="K217" s="218"/>
      <c r="L217" s="224"/>
      <c r="M217" s="225"/>
      <c r="N217" s="226"/>
      <c r="O217" s="226"/>
      <c r="P217" s="226"/>
      <c r="Q217" s="226"/>
      <c r="R217" s="226"/>
      <c r="S217" s="226"/>
      <c r="T217" s="227"/>
      <c r="AT217" s="228" t="s">
        <v>181</v>
      </c>
      <c r="AU217" s="228" t="s">
        <v>78</v>
      </c>
      <c r="AV217" s="12" t="s">
        <v>78</v>
      </c>
      <c r="AW217" s="12" t="s">
        <v>32</v>
      </c>
      <c r="AX217" s="12" t="s">
        <v>76</v>
      </c>
      <c r="AY217" s="228" t="s">
        <v>171</v>
      </c>
    </row>
    <row r="218" spans="2:65" s="1" customFormat="1" ht="22.5" customHeight="1">
      <c r="B218" s="41"/>
      <c r="C218" s="246" t="s">
        <v>88</v>
      </c>
      <c r="D218" s="246" t="s">
        <v>291</v>
      </c>
      <c r="E218" s="247" t="s">
        <v>339</v>
      </c>
      <c r="F218" s="248" t="s">
        <v>340</v>
      </c>
      <c r="G218" s="249" t="s">
        <v>276</v>
      </c>
      <c r="H218" s="250">
        <v>39.200000000000003</v>
      </c>
      <c r="I218" s="251">
        <v>421</v>
      </c>
      <c r="J218" s="252">
        <f>ROUND(I218*H218,2)</f>
        <v>16503.2</v>
      </c>
      <c r="K218" s="248" t="s">
        <v>176</v>
      </c>
      <c r="L218" s="253"/>
      <c r="M218" s="254" t="s">
        <v>21</v>
      </c>
      <c r="N218" s="255" t="s">
        <v>39</v>
      </c>
      <c r="O218" s="42"/>
      <c r="P218" s="200">
        <f>O218*H218</f>
        <v>0</v>
      </c>
      <c r="Q218" s="200">
        <v>1</v>
      </c>
      <c r="R218" s="200">
        <f>Q218*H218</f>
        <v>39.200000000000003</v>
      </c>
      <c r="S218" s="200">
        <v>0</v>
      </c>
      <c r="T218" s="201">
        <f>S218*H218</f>
        <v>0</v>
      </c>
      <c r="AR218" s="24" t="s">
        <v>186</v>
      </c>
      <c r="AT218" s="24" t="s">
        <v>291</v>
      </c>
      <c r="AU218" s="24" t="s">
        <v>78</v>
      </c>
      <c r="AY218" s="24" t="s">
        <v>171</v>
      </c>
      <c r="BE218" s="202">
        <f>IF(N218="základní",J218,0)</f>
        <v>16503.2</v>
      </c>
      <c r="BF218" s="202">
        <f>IF(N218="snížená",J218,0)</f>
        <v>0</v>
      </c>
      <c r="BG218" s="202">
        <f>IF(N218="zákl. přenesená",J218,0)</f>
        <v>0</v>
      </c>
      <c r="BH218" s="202">
        <f>IF(N218="sníž. přenesená",J218,0)</f>
        <v>0</v>
      </c>
      <c r="BI218" s="202">
        <f>IF(N218="nulová",J218,0)</f>
        <v>0</v>
      </c>
      <c r="BJ218" s="24" t="s">
        <v>76</v>
      </c>
      <c r="BK218" s="202">
        <f>ROUND(I218*H218,2)</f>
        <v>16503.2</v>
      </c>
      <c r="BL218" s="24" t="s">
        <v>177</v>
      </c>
      <c r="BM218" s="24" t="s">
        <v>341</v>
      </c>
    </row>
    <row r="219" spans="2:65" s="1" customFormat="1">
      <c r="B219" s="41"/>
      <c r="C219" s="63"/>
      <c r="D219" s="203" t="s">
        <v>179</v>
      </c>
      <c r="E219" s="63"/>
      <c r="F219" s="204" t="s">
        <v>340</v>
      </c>
      <c r="G219" s="63"/>
      <c r="H219" s="63"/>
      <c r="I219" s="161"/>
      <c r="J219" s="63"/>
      <c r="K219" s="63"/>
      <c r="L219" s="61"/>
      <c r="M219" s="205"/>
      <c r="N219" s="42"/>
      <c r="O219" s="42"/>
      <c r="P219" s="42"/>
      <c r="Q219" s="42"/>
      <c r="R219" s="42"/>
      <c r="S219" s="42"/>
      <c r="T219" s="78"/>
      <c r="AT219" s="24" t="s">
        <v>179</v>
      </c>
      <c r="AU219" s="24" t="s">
        <v>78</v>
      </c>
    </row>
    <row r="220" spans="2:65" s="12" customFormat="1">
      <c r="B220" s="217"/>
      <c r="C220" s="218"/>
      <c r="D220" s="203" t="s">
        <v>181</v>
      </c>
      <c r="E220" s="229" t="s">
        <v>21</v>
      </c>
      <c r="F220" s="230" t="s">
        <v>342</v>
      </c>
      <c r="G220" s="218"/>
      <c r="H220" s="231">
        <v>39.200000000000003</v>
      </c>
      <c r="I220" s="223"/>
      <c r="J220" s="218"/>
      <c r="K220" s="218"/>
      <c r="L220" s="224"/>
      <c r="M220" s="225"/>
      <c r="N220" s="226"/>
      <c r="O220" s="226"/>
      <c r="P220" s="226"/>
      <c r="Q220" s="226"/>
      <c r="R220" s="226"/>
      <c r="S220" s="226"/>
      <c r="T220" s="227"/>
      <c r="AT220" s="228" t="s">
        <v>181</v>
      </c>
      <c r="AU220" s="228" t="s">
        <v>78</v>
      </c>
      <c r="AV220" s="12" t="s">
        <v>78</v>
      </c>
      <c r="AW220" s="12" t="s">
        <v>32</v>
      </c>
      <c r="AX220" s="12" t="s">
        <v>76</v>
      </c>
      <c r="AY220" s="228" t="s">
        <v>171</v>
      </c>
    </row>
    <row r="221" spans="2:65" s="10" customFormat="1" ht="22.35" customHeight="1">
      <c r="B221" s="174"/>
      <c r="C221" s="175"/>
      <c r="D221" s="188" t="s">
        <v>67</v>
      </c>
      <c r="E221" s="189" t="s">
        <v>177</v>
      </c>
      <c r="F221" s="189" t="s">
        <v>343</v>
      </c>
      <c r="G221" s="175"/>
      <c r="H221" s="175"/>
      <c r="I221" s="178"/>
      <c r="J221" s="190">
        <f>BK221</f>
        <v>25374.13</v>
      </c>
      <c r="K221" s="175"/>
      <c r="L221" s="180"/>
      <c r="M221" s="181"/>
      <c r="N221" s="182"/>
      <c r="O221" s="182"/>
      <c r="P221" s="183">
        <f>SUM(P222:P230)</f>
        <v>0</v>
      </c>
      <c r="Q221" s="182"/>
      <c r="R221" s="183">
        <f>SUM(R222:R230)</f>
        <v>0</v>
      </c>
      <c r="S221" s="182"/>
      <c r="T221" s="184">
        <f>SUM(T222:T230)</f>
        <v>0</v>
      </c>
      <c r="AR221" s="185" t="s">
        <v>76</v>
      </c>
      <c r="AT221" s="186" t="s">
        <v>67</v>
      </c>
      <c r="AU221" s="186" t="s">
        <v>78</v>
      </c>
      <c r="AY221" s="185" t="s">
        <v>171</v>
      </c>
      <c r="BK221" s="187">
        <f>SUM(BK222:BK230)</f>
        <v>25374.13</v>
      </c>
    </row>
    <row r="222" spans="2:65" s="1" customFormat="1" ht="22.5" customHeight="1">
      <c r="B222" s="41"/>
      <c r="C222" s="191" t="s">
        <v>249</v>
      </c>
      <c r="D222" s="191" t="s">
        <v>173</v>
      </c>
      <c r="E222" s="192" t="s">
        <v>344</v>
      </c>
      <c r="F222" s="193" t="s">
        <v>345</v>
      </c>
      <c r="G222" s="194" t="s">
        <v>93</v>
      </c>
      <c r="H222" s="195">
        <v>23.692</v>
      </c>
      <c r="I222" s="196">
        <v>1071</v>
      </c>
      <c r="J222" s="197">
        <f>ROUND(I222*H222,2)</f>
        <v>25374.13</v>
      </c>
      <c r="K222" s="193" t="s">
        <v>176</v>
      </c>
      <c r="L222" s="61"/>
      <c r="M222" s="198" t="s">
        <v>21</v>
      </c>
      <c r="N222" s="199" t="s">
        <v>39</v>
      </c>
      <c r="O222" s="42"/>
      <c r="P222" s="200">
        <f>O222*H222</f>
        <v>0</v>
      </c>
      <c r="Q222" s="200">
        <v>0</v>
      </c>
      <c r="R222" s="200">
        <f>Q222*H222</f>
        <v>0</v>
      </c>
      <c r="S222" s="200">
        <v>0</v>
      </c>
      <c r="T222" s="201">
        <f>S222*H222</f>
        <v>0</v>
      </c>
      <c r="AR222" s="24" t="s">
        <v>177</v>
      </c>
      <c r="AT222" s="24" t="s">
        <v>173</v>
      </c>
      <c r="AU222" s="24" t="s">
        <v>124</v>
      </c>
      <c r="AY222" s="24" t="s">
        <v>171</v>
      </c>
      <c r="BE222" s="202">
        <f>IF(N222="základní",J222,0)</f>
        <v>25374.13</v>
      </c>
      <c r="BF222" s="202">
        <f>IF(N222="snížená",J222,0)</f>
        <v>0</v>
      </c>
      <c r="BG222" s="202">
        <f>IF(N222="zákl. přenesená",J222,0)</f>
        <v>0</v>
      </c>
      <c r="BH222" s="202">
        <f>IF(N222="sníž. přenesená",J222,0)</f>
        <v>0</v>
      </c>
      <c r="BI222" s="202">
        <f>IF(N222="nulová",J222,0)</f>
        <v>0</v>
      </c>
      <c r="BJ222" s="24" t="s">
        <v>76</v>
      </c>
      <c r="BK222" s="202">
        <f>ROUND(I222*H222,2)</f>
        <v>25374.13</v>
      </c>
      <c r="BL222" s="24" t="s">
        <v>177</v>
      </c>
      <c r="BM222" s="24" t="s">
        <v>346</v>
      </c>
    </row>
    <row r="223" spans="2:65" s="1" customFormat="1">
      <c r="B223" s="41"/>
      <c r="C223" s="63"/>
      <c r="D223" s="203" t="s">
        <v>179</v>
      </c>
      <c r="E223" s="63"/>
      <c r="F223" s="204" t="s">
        <v>347</v>
      </c>
      <c r="G223" s="63"/>
      <c r="H223" s="63"/>
      <c r="I223" s="161"/>
      <c r="J223" s="63"/>
      <c r="K223" s="63"/>
      <c r="L223" s="61"/>
      <c r="M223" s="205"/>
      <c r="N223" s="42"/>
      <c r="O223" s="42"/>
      <c r="P223" s="42"/>
      <c r="Q223" s="42"/>
      <c r="R223" s="42"/>
      <c r="S223" s="42"/>
      <c r="T223" s="78"/>
      <c r="AT223" s="24" t="s">
        <v>179</v>
      </c>
      <c r="AU223" s="24" t="s">
        <v>124</v>
      </c>
    </row>
    <row r="224" spans="2:65" s="11" customFormat="1">
      <c r="B224" s="206"/>
      <c r="C224" s="207"/>
      <c r="D224" s="203" t="s">
        <v>181</v>
      </c>
      <c r="E224" s="208" t="s">
        <v>21</v>
      </c>
      <c r="F224" s="209" t="s">
        <v>348</v>
      </c>
      <c r="G224" s="207"/>
      <c r="H224" s="210" t="s">
        <v>21</v>
      </c>
      <c r="I224" s="211"/>
      <c r="J224" s="207"/>
      <c r="K224" s="207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181</v>
      </c>
      <c r="AU224" s="216" t="s">
        <v>124</v>
      </c>
      <c r="AV224" s="11" t="s">
        <v>76</v>
      </c>
      <c r="AW224" s="11" t="s">
        <v>32</v>
      </c>
      <c r="AX224" s="11" t="s">
        <v>68</v>
      </c>
      <c r="AY224" s="216" t="s">
        <v>171</v>
      </c>
    </row>
    <row r="225" spans="2:65" s="12" customFormat="1">
      <c r="B225" s="217"/>
      <c r="C225" s="218"/>
      <c r="D225" s="203" t="s">
        <v>181</v>
      </c>
      <c r="E225" s="229" t="s">
        <v>21</v>
      </c>
      <c r="F225" s="230" t="s">
        <v>349</v>
      </c>
      <c r="G225" s="218"/>
      <c r="H225" s="231">
        <v>22.738</v>
      </c>
      <c r="I225" s="223"/>
      <c r="J225" s="218"/>
      <c r="K225" s="218"/>
      <c r="L225" s="224"/>
      <c r="M225" s="225"/>
      <c r="N225" s="226"/>
      <c r="O225" s="226"/>
      <c r="P225" s="226"/>
      <c r="Q225" s="226"/>
      <c r="R225" s="226"/>
      <c r="S225" s="226"/>
      <c r="T225" s="227"/>
      <c r="AT225" s="228" t="s">
        <v>181</v>
      </c>
      <c r="AU225" s="228" t="s">
        <v>124</v>
      </c>
      <c r="AV225" s="12" t="s">
        <v>78</v>
      </c>
      <c r="AW225" s="12" t="s">
        <v>32</v>
      </c>
      <c r="AX225" s="12" t="s">
        <v>68</v>
      </c>
      <c r="AY225" s="228" t="s">
        <v>171</v>
      </c>
    </row>
    <row r="226" spans="2:65" s="12" customFormat="1">
      <c r="B226" s="217"/>
      <c r="C226" s="218"/>
      <c r="D226" s="203" t="s">
        <v>181</v>
      </c>
      <c r="E226" s="229" t="s">
        <v>21</v>
      </c>
      <c r="F226" s="230" t="s">
        <v>21</v>
      </c>
      <c r="G226" s="218"/>
      <c r="H226" s="231">
        <v>0</v>
      </c>
      <c r="I226" s="223"/>
      <c r="J226" s="218"/>
      <c r="K226" s="218"/>
      <c r="L226" s="224"/>
      <c r="M226" s="225"/>
      <c r="N226" s="226"/>
      <c r="O226" s="226"/>
      <c r="P226" s="226"/>
      <c r="Q226" s="226"/>
      <c r="R226" s="226"/>
      <c r="S226" s="226"/>
      <c r="T226" s="227"/>
      <c r="AT226" s="228" t="s">
        <v>181</v>
      </c>
      <c r="AU226" s="228" t="s">
        <v>124</v>
      </c>
      <c r="AV226" s="12" t="s">
        <v>78</v>
      </c>
      <c r="AW226" s="12" t="s">
        <v>32</v>
      </c>
      <c r="AX226" s="12" t="s">
        <v>68</v>
      </c>
      <c r="AY226" s="228" t="s">
        <v>171</v>
      </c>
    </row>
    <row r="227" spans="2:65" s="11" customFormat="1">
      <c r="B227" s="206"/>
      <c r="C227" s="207"/>
      <c r="D227" s="203" t="s">
        <v>181</v>
      </c>
      <c r="E227" s="208" t="s">
        <v>21</v>
      </c>
      <c r="F227" s="209" t="s">
        <v>222</v>
      </c>
      <c r="G227" s="207"/>
      <c r="H227" s="210" t="s">
        <v>21</v>
      </c>
      <c r="I227" s="211"/>
      <c r="J227" s="207"/>
      <c r="K227" s="207"/>
      <c r="L227" s="212"/>
      <c r="M227" s="213"/>
      <c r="N227" s="214"/>
      <c r="O227" s="214"/>
      <c r="P227" s="214"/>
      <c r="Q227" s="214"/>
      <c r="R227" s="214"/>
      <c r="S227" s="214"/>
      <c r="T227" s="215"/>
      <c r="AT227" s="216" t="s">
        <v>181</v>
      </c>
      <c r="AU227" s="216" t="s">
        <v>124</v>
      </c>
      <c r="AV227" s="11" t="s">
        <v>76</v>
      </c>
      <c r="AW227" s="11" t="s">
        <v>32</v>
      </c>
      <c r="AX227" s="11" t="s">
        <v>68</v>
      </c>
      <c r="AY227" s="216" t="s">
        <v>171</v>
      </c>
    </row>
    <row r="228" spans="2:65" s="11" customFormat="1">
      <c r="B228" s="206"/>
      <c r="C228" s="207"/>
      <c r="D228" s="203" t="s">
        <v>181</v>
      </c>
      <c r="E228" s="208" t="s">
        <v>21</v>
      </c>
      <c r="F228" s="209" t="s">
        <v>306</v>
      </c>
      <c r="G228" s="207"/>
      <c r="H228" s="210" t="s">
        <v>21</v>
      </c>
      <c r="I228" s="211"/>
      <c r="J228" s="207"/>
      <c r="K228" s="207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181</v>
      </c>
      <c r="AU228" s="216" t="s">
        <v>124</v>
      </c>
      <c r="AV228" s="11" t="s">
        <v>76</v>
      </c>
      <c r="AW228" s="11" t="s">
        <v>32</v>
      </c>
      <c r="AX228" s="11" t="s">
        <v>68</v>
      </c>
      <c r="AY228" s="216" t="s">
        <v>171</v>
      </c>
    </row>
    <row r="229" spans="2:65" s="12" customFormat="1">
      <c r="B229" s="217"/>
      <c r="C229" s="218"/>
      <c r="D229" s="203" t="s">
        <v>181</v>
      </c>
      <c r="E229" s="229" t="s">
        <v>21</v>
      </c>
      <c r="F229" s="230" t="s">
        <v>350</v>
      </c>
      <c r="G229" s="218"/>
      <c r="H229" s="231">
        <v>0.95399999999999996</v>
      </c>
      <c r="I229" s="223"/>
      <c r="J229" s="218"/>
      <c r="K229" s="218"/>
      <c r="L229" s="224"/>
      <c r="M229" s="225"/>
      <c r="N229" s="226"/>
      <c r="O229" s="226"/>
      <c r="P229" s="226"/>
      <c r="Q229" s="226"/>
      <c r="R229" s="226"/>
      <c r="S229" s="226"/>
      <c r="T229" s="227"/>
      <c r="AT229" s="228" t="s">
        <v>181</v>
      </c>
      <c r="AU229" s="228" t="s">
        <v>124</v>
      </c>
      <c r="AV229" s="12" t="s">
        <v>78</v>
      </c>
      <c r="AW229" s="12" t="s">
        <v>32</v>
      </c>
      <c r="AX229" s="12" t="s">
        <v>68</v>
      </c>
      <c r="AY229" s="228" t="s">
        <v>171</v>
      </c>
    </row>
    <row r="230" spans="2:65" s="13" customFormat="1">
      <c r="B230" s="232"/>
      <c r="C230" s="233"/>
      <c r="D230" s="203" t="s">
        <v>181</v>
      </c>
      <c r="E230" s="234" t="s">
        <v>126</v>
      </c>
      <c r="F230" s="235" t="s">
        <v>197</v>
      </c>
      <c r="G230" s="233"/>
      <c r="H230" s="236">
        <v>23.692</v>
      </c>
      <c r="I230" s="237"/>
      <c r="J230" s="233"/>
      <c r="K230" s="233"/>
      <c r="L230" s="238"/>
      <c r="M230" s="239"/>
      <c r="N230" s="240"/>
      <c r="O230" s="240"/>
      <c r="P230" s="240"/>
      <c r="Q230" s="240"/>
      <c r="R230" s="240"/>
      <c r="S230" s="240"/>
      <c r="T230" s="241"/>
      <c r="AT230" s="242" t="s">
        <v>181</v>
      </c>
      <c r="AU230" s="242" t="s">
        <v>124</v>
      </c>
      <c r="AV230" s="13" t="s">
        <v>177</v>
      </c>
      <c r="AW230" s="13" t="s">
        <v>32</v>
      </c>
      <c r="AX230" s="13" t="s">
        <v>76</v>
      </c>
      <c r="AY230" s="242" t="s">
        <v>171</v>
      </c>
    </row>
    <row r="231" spans="2:65" s="10" customFormat="1" ht="29.85" customHeight="1">
      <c r="B231" s="174"/>
      <c r="C231" s="175"/>
      <c r="D231" s="188" t="s">
        <v>67</v>
      </c>
      <c r="E231" s="189" t="s">
        <v>122</v>
      </c>
      <c r="F231" s="189" t="s">
        <v>351</v>
      </c>
      <c r="G231" s="175"/>
      <c r="H231" s="175"/>
      <c r="I231" s="178"/>
      <c r="J231" s="190">
        <f>BK231</f>
        <v>721490.61</v>
      </c>
      <c r="K231" s="175"/>
      <c r="L231" s="180"/>
      <c r="M231" s="181"/>
      <c r="N231" s="182"/>
      <c r="O231" s="182"/>
      <c r="P231" s="183">
        <f>SUM(P232:P265)</f>
        <v>0</v>
      </c>
      <c r="Q231" s="182"/>
      <c r="R231" s="183">
        <f>SUM(R232:R265)</f>
        <v>27.709240000000001</v>
      </c>
      <c r="S231" s="182"/>
      <c r="T231" s="184">
        <f>SUM(T232:T265)</f>
        <v>0</v>
      </c>
      <c r="AR231" s="185" t="s">
        <v>76</v>
      </c>
      <c r="AT231" s="186" t="s">
        <v>67</v>
      </c>
      <c r="AU231" s="186" t="s">
        <v>76</v>
      </c>
      <c r="AY231" s="185" t="s">
        <v>171</v>
      </c>
      <c r="BK231" s="187">
        <f>SUM(BK232:BK265)</f>
        <v>721490.61</v>
      </c>
    </row>
    <row r="232" spans="2:65" s="1" customFormat="1" ht="22.5" customHeight="1">
      <c r="B232" s="41"/>
      <c r="C232" s="191" t="s">
        <v>352</v>
      </c>
      <c r="D232" s="191" t="s">
        <v>173</v>
      </c>
      <c r="E232" s="192" t="s">
        <v>353</v>
      </c>
      <c r="F232" s="193" t="s">
        <v>354</v>
      </c>
      <c r="G232" s="194" t="s">
        <v>85</v>
      </c>
      <c r="H232" s="195">
        <v>1570.85</v>
      </c>
      <c r="I232" s="196">
        <v>105</v>
      </c>
      <c r="J232" s="197">
        <f>ROUND(I232*H232,2)</f>
        <v>164939.25</v>
      </c>
      <c r="K232" s="193" t="s">
        <v>176</v>
      </c>
      <c r="L232" s="61"/>
      <c r="M232" s="198" t="s">
        <v>21</v>
      </c>
      <c r="N232" s="199" t="s">
        <v>39</v>
      </c>
      <c r="O232" s="42"/>
      <c r="P232" s="200">
        <f>O232*H232</f>
        <v>0</v>
      </c>
      <c r="Q232" s="200">
        <v>0</v>
      </c>
      <c r="R232" s="200">
        <f>Q232*H232</f>
        <v>0</v>
      </c>
      <c r="S232" s="200">
        <v>0</v>
      </c>
      <c r="T232" s="201">
        <f>S232*H232</f>
        <v>0</v>
      </c>
      <c r="AR232" s="24" t="s">
        <v>177</v>
      </c>
      <c r="AT232" s="24" t="s">
        <v>173</v>
      </c>
      <c r="AU232" s="24" t="s">
        <v>78</v>
      </c>
      <c r="AY232" s="24" t="s">
        <v>171</v>
      </c>
      <c r="BE232" s="202">
        <f>IF(N232="základní",J232,0)</f>
        <v>164939.25</v>
      </c>
      <c r="BF232" s="202">
        <f>IF(N232="snížená",J232,0)</f>
        <v>0</v>
      </c>
      <c r="BG232" s="202">
        <f>IF(N232="zákl. přenesená",J232,0)</f>
        <v>0</v>
      </c>
      <c r="BH232" s="202">
        <f>IF(N232="sníž. přenesená",J232,0)</f>
        <v>0</v>
      </c>
      <c r="BI232" s="202">
        <f>IF(N232="nulová",J232,0)</f>
        <v>0</v>
      </c>
      <c r="BJ232" s="24" t="s">
        <v>76</v>
      </c>
      <c r="BK232" s="202">
        <f>ROUND(I232*H232,2)</f>
        <v>164939.25</v>
      </c>
      <c r="BL232" s="24" t="s">
        <v>177</v>
      </c>
      <c r="BM232" s="24" t="s">
        <v>355</v>
      </c>
    </row>
    <row r="233" spans="2:65" s="1" customFormat="1" ht="27">
      <c r="B233" s="41"/>
      <c r="C233" s="63"/>
      <c r="D233" s="203" t="s">
        <v>179</v>
      </c>
      <c r="E233" s="63"/>
      <c r="F233" s="204" t="s">
        <v>356</v>
      </c>
      <c r="G233" s="63"/>
      <c r="H233" s="63"/>
      <c r="I233" s="161"/>
      <c r="J233" s="63"/>
      <c r="K233" s="63"/>
      <c r="L233" s="61"/>
      <c r="M233" s="205"/>
      <c r="N233" s="42"/>
      <c r="O233" s="42"/>
      <c r="P233" s="42"/>
      <c r="Q233" s="42"/>
      <c r="R233" s="42"/>
      <c r="S233" s="42"/>
      <c r="T233" s="78"/>
      <c r="AT233" s="24" t="s">
        <v>179</v>
      </c>
      <c r="AU233" s="24" t="s">
        <v>78</v>
      </c>
    </row>
    <row r="234" spans="2:65" s="12" customFormat="1">
      <c r="B234" s="217"/>
      <c r="C234" s="218"/>
      <c r="D234" s="203" t="s">
        <v>181</v>
      </c>
      <c r="E234" s="229" t="s">
        <v>21</v>
      </c>
      <c r="F234" s="230" t="s">
        <v>357</v>
      </c>
      <c r="G234" s="218"/>
      <c r="H234" s="231">
        <v>798</v>
      </c>
      <c r="I234" s="223"/>
      <c r="J234" s="218"/>
      <c r="K234" s="218"/>
      <c r="L234" s="224"/>
      <c r="M234" s="225"/>
      <c r="N234" s="226"/>
      <c r="O234" s="226"/>
      <c r="P234" s="226"/>
      <c r="Q234" s="226"/>
      <c r="R234" s="226"/>
      <c r="S234" s="226"/>
      <c r="T234" s="227"/>
      <c r="AT234" s="228" t="s">
        <v>181</v>
      </c>
      <c r="AU234" s="228" t="s">
        <v>78</v>
      </c>
      <c r="AV234" s="12" t="s">
        <v>78</v>
      </c>
      <c r="AW234" s="12" t="s">
        <v>32</v>
      </c>
      <c r="AX234" s="12" t="s">
        <v>68</v>
      </c>
      <c r="AY234" s="228" t="s">
        <v>171</v>
      </c>
    </row>
    <row r="235" spans="2:65" s="12" customFormat="1">
      <c r="B235" s="217"/>
      <c r="C235" s="218"/>
      <c r="D235" s="203" t="s">
        <v>181</v>
      </c>
      <c r="E235" s="229" t="s">
        <v>21</v>
      </c>
      <c r="F235" s="230" t="s">
        <v>358</v>
      </c>
      <c r="G235" s="218"/>
      <c r="H235" s="231">
        <v>213.5</v>
      </c>
      <c r="I235" s="223"/>
      <c r="J235" s="218"/>
      <c r="K235" s="218"/>
      <c r="L235" s="224"/>
      <c r="M235" s="225"/>
      <c r="N235" s="226"/>
      <c r="O235" s="226"/>
      <c r="P235" s="226"/>
      <c r="Q235" s="226"/>
      <c r="R235" s="226"/>
      <c r="S235" s="226"/>
      <c r="T235" s="227"/>
      <c r="AT235" s="228" t="s">
        <v>181</v>
      </c>
      <c r="AU235" s="228" t="s">
        <v>78</v>
      </c>
      <c r="AV235" s="12" t="s">
        <v>78</v>
      </c>
      <c r="AW235" s="12" t="s">
        <v>32</v>
      </c>
      <c r="AX235" s="12" t="s">
        <v>68</v>
      </c>
      <c r="AY235" s="228" t="s">
        <v>171</v>
      </c>
    </row>
    <row r="236" spans="2:65" s="14" customFormat="1">
      <c r="B236" s="256"/>
      <c r="C236" s="257"/>
      <c r="D236" s="203" t="s">
        <v>181</v>
      </c>
      <c r="E236" s="258" t="s">
        <v>21</v>
      </c>
      <c r="F236" s="259" t="s">
        <v>359</v>
      </c>
      <c r="G236" s="257"/>
      <c r="H236" s="260">
        <v>1011.5</v>
      </c>
      <c r="I236" s="261"/>
      <c r="J236" s="257"/>
      <c r="K236" s="257"/>
      <c r="L236" s="262"/>
      <c r="M236" s="263"/>
      <c r="N236" s="264"/>
      <c r="O236" s="264"/>
      <c r="P236" s="264"/>
      <c r="Q236" s="264"/>
      <c r="R236" s="264"/>
      <c r="S236" s="264"/>
      <c r="T236" s="265"/>
      <c r="AT236" s="266" t="s">
        <v>181</v>
      </c>
      <c r="AU236" s="266" t="s">
        <v>78</v>
      </c>
      <c r="AV236" s="14" t="s">
        <v>124</v>
      </c>
      <c r="AW236" s="14" t="s">
        <v>32</v>
      </c>
      <c r="AX236" s="14" t="s">
        <v>68</v>
      </c>
      <c r="AY236" s="266" t="s">
        <v>171</v>
      </c>
    </row>
    <row r="237" spans="2:65" s="12" customFormat="1">
      <c r="B237" s="217"/>
      <c r="C237" s="218"/>
      <c r="D237" s="203" t="s">
        <v>181</v>
      </c>
      <c r="E237" s="229" t="s">
        <v>21</v>
      </c>
      <c r="F237" s="230" t="s">
        <v>360</v>
      </c>
      <c r="G237" s="218"/>
      <c r="H237" s="231">
        <v>559.35</v>
      </c>
      <c r="I237" s="223"/>
      <c r="J237" s="218"/>
      <c r="K237" s="218"/>
      <c r="L237" s="224"/>
      <c r="M237" s="225"/>
      <c r="N237" s="226"/>
      <c r="O237" s="226"/>
      <c r="P237" s="226"/>
      <c r="Q237" s="226"/>
      <c r="R237" s="226"/>
      <c r="S237" s="226"/>
      <c r="T237" s="227"/>
      <c r="AT237" s="228" t="s">
        <v>181</v>
      </c>
      <c r="AU237" s="228" t="s">
        <v>78</v>
      </c>
      <c r="AV237" s="12" t="s">
        <v>78</v>
      </c>
      <c r="AW237" s="12" t="s">
        <v>32</v>
      </c>
      <c r="AX237" s="12" t="s">
        <v>68</v>
      </c>
      <c r="AY237" s="228" t="s">
        <v>171</v>
      </c>
    </row>
    <row r="238" spans="2:65" s="13" customFormat="1">
      <c r="B238" s="232"/>
      <c r="C238" s="233"/>
      <c r="D238" s="219" t="s">
        <v>181</v>
      </c>
      <c r="E238" s="243" t="s">
        <v>21</v>
      </c>
      <c r="F238" s="244" t="s">
        <v>197</v>
      </c>
      <c r="G238" s="233"/>
      <c r="H238" s="245">
        <v>1570.85</v>
      </c>
      <c r="I238" s="237"/>
      <c r="J238" s="233"/>
      <c r="K238" s="233"/>
      <c r="L238" s="238"/>
      <c r="M238" s="239"/>
      <c r="N238" s="240"/>
      <c r="O238" s="240"/>
      <c r="P238" s="240"/>
      <c r="Q238" s="240"/>
      <c r="R238" s="240"/>
      <c r="S238" s="240"/>
      <c r="T238" s="241"/>
      <c r="AT238" s="242" t="s">
        <v>181</v>
      </c>
      <c r="AU238" s="242" t="s">
        <v>78</v>
      </c>
      <c r="AV238" s="13" t="s">
        <v>177</v>
      </c>
      <c r="AW238" s="13" t="s">
        <v>32</v>
      </c>
      <c r="AX238" s="13" t="s">
        <v>76</v>
      </c>
      <c r="AY238" s="242" t="s">
        <v>171</v>
      </c>
    </row>
    <row r="239" spans="2:65" s="1" customFormat="1" ht="22.5" customHeight="1">
      <c r="B239" s="41"/>
      <c r="C239" s="191" t="s">
        <v>263</v>
      </c>
      <c r="D239" s="191" t="s">
        <v>173</v>
      </c>
      <c r="E239" s="192" t="s">
        <v>361</v>
      </c>
      <c r="F239" s="193" t="s">
        <v>362</v>
      </c>
      <c r="G239" s="194" t="s">
        <v>85</v>
      </c>
      <c r="H239" s="195">
        <v>798</v>
      </c>
      <c r="I239" s="196">
        <v>102</v>
      </c>
      <c r="J239" s="197">
        <f>ROUND(I239*H239,2)</f>
        <v>81396</v>
      </c>
      <c r="K239" s="193" t="s">
        <v>176</v>
      </c>
      <c r="L239" s="61"/>
      <c r="M239" s="198" t="s">
        <v>21</v>
      </c>
      <c r="N239" s="199" t="s">
        <v>39</v>
      </c>
      <c r="O239" s="42"/>
      <c r="P239" s="200">
        <f>O239*H239</f>
        <v>0</v>
      </c>
      <c r="Q239" s="200">
        <v>0</v>
      </c>
      <c r="R239" s="200">
        <f>Q239*H239</f>
        <v>0</v>
      </c>
      <c r="S239" s="200">
        <v>0</v>
      </c>
      <c r="T239" s="201">
        <f>S239*H239</f>
        <v>0</v>
      </c>
      <c r="AR239" s="24" t="s">
        <v>177</v>
      </c>
      <c r="AT239" s="24" t="s">
        <v>173</v>
      </c>
      <c r="AU239" s="24" t="s">
        <v>78</v>
      </c>
      <c r="AY239" s="24" t="s">
        <v>171</v>
      </c>
      <c r="BE239" s="202">
        <f>IF(N239="základní",J239,0)</f>
        <v>81396</v>
      </c>
      <c r="BF239" s="202">
        <f>IF(N239="snížená",J239,0)</f>
        <v>0</v>
      </c>
      <c r="BG239" s="202">
        <f>IF(N239="zákl. přenesená",J239,0)</f>
        <v>0</v>
      </c>
      <c r="BH239" s="202">
        <f>IF(N239="sníž. přenesená",J239,0)</f>
        <v>0</v>
      </c>
      <c r="BI239" s="202">
        <f>IF(N239="nulová",J239,0)</f>
        <v>0</v>
      </c>
      <c r="BJ239" s="24" t="s">
        <v>76</v>
      </c>
      <c r="BK239" s="202">
        <f>ROUND(I239*H239,2)</f>
        <v>81396</v>
      </c>
      <c r="BL239" s="24" t="s">
        <v>177</v>
      </c>
      <c r="BM239" s="24" t="s">
        <v>363</v>
      </c>
    </row>
    <row r="240" spans="2:65" s="1" customFormat="1">
      <c r="B240" s="41"/>
      <c r="C240" s="63"/>
      <c r="D240" s="203" t="s">
        <v>179</v>
      </c>
      <c r="E240" s="63"/>
      <c r="F240" s="204" t="s">
        <v>364</v>
      </c>
      <c r="G240" s="63"/>
      <c r="H240" s="63"/>
      <c r="I240" s="161"/>
      <c r="J240" s="63"/>
      <c r="K240" s="63"/>
      <c r="L240" s="61"/>
      <c r="M240" s="205"/>
      <c r="N240" s="42"/>
      <c r="O240" s="42"/>
      <c r="P240" s="42"/>
      <c r="Q240" s="42"/>
      <c r="R240" s="42"/>
      <c r="S240" s="42"/>
      <c r="T240" s="78"/>
      <c r="AT240" s="24" t="s">
        <v>179</v>
      </c>
      <c r="AU240" s="24" t="s">
        <v>78</v>
      </c>
    </row>
    <row r="241" spans="2:65" s="12" customFormat="1">
      <c r="B241" s="217"/>
      <c r="C241" s="218"/>
      <c r="D241" s="219" t="s">
        <v>181</v>
      </c>
      <c r="E241" s="220" t="s">
        <v>21</v>
      </c>
      <c r="F241" s="221" t="s">
        <v>132</v>
      </c>
      <c r="G241" s="218"/>
      <c r="H241" s="222">
        <v>798</v>
      </c>
      <c r="I241" s="223"/>
      <c r="J241" s="218"/>
      <c r="K241" s="218"/>
      <c r="L241" s="224"/>
      <c r="M241" s="225"/>
      <c r="N241" s="226"/>
      <c r="O241" s="226"/>
      <c r="P241" s="226"/>
      <c r="Q241" s="226"/>
      <c r="R241" s="226"/>
      <c r="S241" s="226"/>
      <c r="T241" s="227"/>
      <c r="AT241" s="228" t="s">
        <v>181</v>
      </c>
      <c r="AU241" s="228" t="s">
        <v>78</v>
      </c>
      <c r="AV241" s="12" t="s">
        <v>78</v>
      </c>
      <c r="AW241" s="12" t="s">
        <v>32</v>
      </c>
      <c r="AX241" s="12" t="s">
        <v>76</v>
      </c>
      <c r="AY241" s="228" t="s">
        <v>171</v>
      </c>
    </row>
    <row r="242" spans="2:65" s="1" customFormat="1" ht="22.5" customHeight="1">
      <c r="B242" s="41"/>
      <c r="C242" s="191" t="s">
        <v>365</v>
      </c>
      <c r="D242" s="191" t="s">
        <v>173</v>
      </c>
      <c r="E242" s="192" t="s">
        <v>366</v>
      </c>
      <c r="F242" s="193" t="s">
        <v>367</v>
      </c>
      <c r="G242" s="194" t="s">
        <v>85</v>
      </c>
      <c r="H242" s="195">
        <v>798</v>
      </c>
      <c r="I242" s="196">
        <v>10</v>
      </c>
      <c r="J242" s="197">
        <f>ROUND(I242*H242,2)</f>
        <v>7980</v>
      </c>
      <c r="K242" s="193" t="s">
        <v>176</v>
      </c>
      <c r="L242" s="61"/>
      <c r="M242" s="198" t="s">
        <v>21</v>
      </c>
      <c r="N242" s="199" t="s">
        <v>39</v>
      </c>
      <c r="O242" s="42"/>
      <c r="P242" s="200">
        <f>O242*H242</f>
        <v>0</v>
      </c>
      <c r="Q242" s="200">
        <v>0</v>
      </c>
      <c r="R242" s="200">
        <f>Q242*H242</f>
        <v>0</v>
      </c>
      <c r="S242" s="200">
        <v>0</v>
      </c>
      <c r="T242" s="201">
        <f>S242*H242</f>
        <v>0</v>
      </c>
      <c r="AR242" s="24" t="s">
        <v>177</v>
      </c>
      <c r="AT242" s="24" t="s">
        <v>173</v>
      </c>
      <c r="AU242" s="24" t="s">
        <v>78</v>
      </c>
      <c r="AY242" s="24" t="s">
        <v>171</v>
      </c>
      <c r="BE242" s="202">
        <f>IF(N242="základní",J242,0)</f>
        <v>7980</v>
      </c>
      <c r="BF242" s="202">
        <f>IF(N242="snížená",J242,0)</f>
        <v>0</v>
      </c>
      <c r="BG242" s="202">
        <f>IF(N242="zákl. přenesená",J242,0)</f>
        <v>0</v>
      </c>
      <c r="BH242" s="202">
        <f>IF(N242="sníž. přenesená",J242,0)</f>
        <v>0</v>
      </c>
      <c r="BI242" s="202">
        <f>IF(N242="nulová",J242,0)</f>
        <v>0</v>
      </c>
      <c r="BJ242" s="24" t="s">
        <v>76</v>
      </c>
      <c r="BK242" s="202">
        <f>ROUND(I242*H242,2)</f>
        <v>7980</v>
      </c>
      <c r="BL242" s="24" t="s">
        <v>177</v>
      </c>
      <c r="BM242" s="24" t="s">
        <v>368</v>
      </c>
    </row>
    <row r="243" spans="2:65" s="1" customFormat="1">
      <c r="B243" s="41"/>
      <c r="C243" s="63"/>
      <c r="D243" s="203" t="s">
        <v>179</v>
      </c>
      <c r="E243" s="63"/>
      <c r="F243" s="204" t="s">
        <v>369</v>
      </c>
      <c r="G243" s="63"/>
      <c r="H243" s="63"/>
      <c r="I243" s="161"/>
      <c r="J243" s="63"/>
      <c r="K243" s="63"/>
      <c r="L243" s="61"/>
      <c r="M243" s="205"/>
      <c r="N243" s="42"/>
      <c r="O243" s="42"/>
      <c r="P243" s="42"/>
      <c r="Q243" s="42"/>
      <c r="R243" s="42"/>
      <c r="S243" s="42"/>
      <c r="T243" s="78"/>
      <c r="AT243" s="24" t="s">
        <v>179</v>
      </c>
      <c r="AU243" s="24" t="s">
        <v>78</v>
      </c>
    </row>
    <row r="244" spans="2:65" s="12" customFormat="1">
      <c r="B244" s="217"/>
      <c r="C244" s="218"/>
      <c r="D244" s="219" t="s">
        <v>181</v>
      </c>
      <c r="E244" s="220" t="s">
        <v>21</v>
      </c>
      <c r="F244" s="221" t="s">
        <v>132</v>
      </c>
      <c r="G244" s="218"/>
      <c r="H244" s="222">
        <v>798</v>
      </c>
      <c r="I244" s="223"/>
      <c r="J244" s="218"/>
      <c r="K244" s="218"/>
      <c r="L244" s="224"/>
      <c r="M244" s="225"/>
      <c r="N244" s="226"/>
      <c r="O244" s="226"/>
      <c r="P244" s="226"/>
      <c r="Q244" s="226"/>
      <c r="R244" s="226"/>
      <c r="S244" s="226"/>
      <c r="T244" s="227"/>
      <c r="AT244" s="228" t="s">
        <v>181</v>
      </c>
      <c r="AU244" s="228" t="s">
        <v>78</v>
      </c>
      <c r="AV244" s="12" t="s">
        <v>78</v>
      </c>
      <c r="AW244" s="12" t="s">
        <v>32</v>
      </c>
      <c r="AX244" s="12" t="s">
        <v>76</v>
      </c>
      <c r="AY244" s="228" t="s">
        <v>171</v>
      </c>
    </row>
    <row r="245" spans="2:65" s="1" customFormat="1" ht="31.5" customHeight="1">
      <c r="B245" s="41"/>
      <c r="C245" s="191" t="s">
        <v>267</v>
      </c>
      <c r="D245" s="191" t="s">
        <v>173</v>
      </c>
      <c r="E245" s="192" t="s">
        <v>370</v>
      </c>
      <c r="F245" s="193" t="s">
        <v>371</v>
      </c>
      <c r="G245" s="194" t="s">
        <v>85</v>
      </c>
      <c r="H245" s="195">
        <v>798</v>
      </c>
      <c r="I245" s="196">
        <v>205</v>
      </c>
      <c r="J245" s="197">
        <f>ROUND(I245*H245,2)</f>
        <v>163590</v>
      </c>
      <c r="K245" s="193" t="s">
        <v>176</v>
      </c>
      <c r="L245" s="61"/>
      <c r="M245" s="198" t="s">
        <v>21</v>
      </c>
      <c r="N245" s="199" t="s">
        <v>39</v>
      </c>
      <c r="O245" s="42"/>
      <c r="P245" s="200">
        <f>O245*H245</f>
        <v>0</v>
      </c>
      <c r="Q245" s="200">
        <v>0</v>
      </c>
      <c r="R245" s="200">
        <f>Q245*H245</f>
        <v>0</v>
      </c>
      <c r="S245" s="200">
        <v>0</v>
      </c>
      <c r="T245" s="201">
        <f>S245*H245</f>
        <v>0</v>
      </c>
      <c r="AR245" s="24" t="s">
        <v>177</v>
      </c>
      <c r="AT245" s="24" t="s">
        <v>173</v>
      </c>
      <c r="AU245" s="24" t="s">
        <v>78</v>
      </c>
      <c r="AY245" s="24" t="s">
        <v>171</v>
      </c>
      <c r="BE245" s="202">
        <f>IF(N245="základní",J245,0)</f>
        <v>163590</v>
      </c>
      <c r="BF245" s="202">
        <f>IF(N245="snížená",J245,0)</f>
        <v>0</v>
      </c>
      <c r="BG245" s="202">
        <f>IF(N245="zákl. přenesená",J245,0)</f>
        <v>0</v>
      </c>
      <c r="BH245" s="202">
        <f>IF(N245="sníž. přenesená",J245,0)</f>
        <v>0</v>
      </c>
      <c r="BI245" s="202">
        <f>IF(N245="nulová",J245,0)</f>
        <v>0</v>
      </c>
      <c r="BJ245" s="24" t="s">
        <v>76</v>
      </c>
      <c r="BK245" s="202">
        <f>ROUND(I245*H245,2)</f>
        <v>163590</v>
      </c>
      <c r="BL245" s="24" t="s">
        <v>177</v>
      </c>
      <c r="BM245" s="24" t="s">
        <v>372</v>
      </c>
    </row>
    <row r="246" spans="2:65" s="1" customFormat="1" ht="27">
      <c r="B246" s="41"/>
      <c r="C246" s="63"/>
      <c r="D246" s="203" t="s">
        <v>179</v>
      </c>
      <c r="E246" s="63"/>
      <c r="F246" s="204" t="s">
        <v>373</v>
      </c>
      <c r="G246" s="63"/>
      <c r="H246" s="63"/>
      <c r="I246" s="161"/>
      <c r="J246" s="63"/>
      <c r="K246" s="63"/>
      <c r="L246" s="61"/>
      <c r="M246" s="205"/>
      <c r="N246" s="42"/>
      <c r="O246" s="42"/>
      <c r="P246" s="42"/>
      <c r="Q246" s="42"/>
      <c r="R246" s="42"/>
      <c r="S246" s="42"/>
      <c r="T246" s="78"/>
      <c r="AT246" s="24" t="s">
        <v>179</v>
      </c>
      <c r="AU246" s="24" t="s">
        <v>78</v>
      </c>
    </row>
    <row r="247" spans="2:65" s="12" customFormat="1">
      <c r="B247" s="217"/>
      <c r="C247" s="218"/>
      <c r="D247" s="219" t="s">
        <v>181</v>
      </c>
      <c r="E247" s="220" t="s">
        <v>21</v>
      </c>
      <c r="F247" s="221" t="s">
        <v>132</v>
      </c>
      <c r="G247" s="218"/>
      <c r="H247" s="222">
        <v>798</v>
      </c>
      <c r="I247" s="223"/>
      <c r="J247" s="218"/>
      <c r="K247" s="218"/>
      <c r="L247" s="224"/>
      <c r="M247" s="225"/>
      <c r="N247" s="226"/>
      <c r="O247" s="226"/>
      <c r="P247" s="226"/>
      <c r="Q247" s="226"/>
      <c r="R247" s="226"/>
      <c r="S247" s="226"/>
      <c r="T247" s="227"/>
      <c r="AT247" s="228" t="s">
        <v>181</v>
      </c>
      <c r="AU247" s="228" t="s">
        <v>78</v>
      </c>
      <c r="AV247" s="12" t="s">
        <v>78</v>
      </c>
      <c r="AW247" s="12" t="s">
        <v>32</v>
      </c>
      <c r="AX247" s="12" t="s">
        <v>76</v>
      </c>
      <c r="AY247" s="228" t="s">
        <v>171</v>
      </c>
    </row>
    <row r="248" spans="2:65" s="1" customFormat="1" ht="22.5" customHeight="1">
      <c r="B248" s="41"/>
      <c r="C248" s="191" t="s">
        <v>374</v>
      </c>
      <c r="D248" s="191" t="s">
        <v>173</v>
      </c>
      <c r="E248" s="192" t="s">
        <v>375</v>
      </c>
      <c r="F248" s="193" t="s">
        <v>376</v>
      </c>
      <c r="G248" s="194" t="s">
        <v>85</v>
      </c>
      <c r="H248" s="195">
        <v>798</v>
      </c>
      <c r="I248" s="196">
        <v>302</v>
      </c>
      <c r="J248" s="197">
        <f>ROUND(I248*H248,2)</f>
        <v>240996</v>
      </c>
      <c r="K248" s="193" t="s">
        <v>176</v>
      </c>
      <c r="L248" s="61"/>
      <c r="M248" s="198" t="s">
        <v>21</v>
      </c>
      <c r="N248" s="199" t="s">
        <v>39</v>
      </c>
      <c r="O248" s="42"/>
      <c r="P248" s="200">
        <f>O248*H248</f>
        <v>0</v>
      </c>
      <c r="Q248" s="200">
        <v>0</v>
      </c>
      <c r="R248" s="200">
        <f>Q248*H248</f>
        <v>0</v>
      </c>
      <c r="S248" s="200">
        <v>0</v>
      </c>
      <c r="T248" s="201">
        <f>S248*H248</f>
        <v>0</v>
      </c>
      <c r="AR248" s="24" t="s">
        <v>177</v>
      </c>
      <c r="AT248" s="24" t="s">
        <v>173</v>
      </c>
      <c r="AU248" s="24" t="s">
        <v>78</v>
      </c>
      <c r="AY248" s="24" t="s">
        <v>171</v>
      </c>
      <c r="BE248" s="202">
        <f>IF(N248="základní",J248,0)</f>
        <v>240996</v>
      </c>
      <c r="BF248" s="202">
        <f>IF(N248="snížená",J248,0)</f>
        <v>0</v>
      </c>
      <c r="BG248" s="202">
        <f>IF(N248="zákl. přenesená",J248,0)</f>
        <v>0</v>
      </c>
      <c r="BH248" s="202">
        <f>IF(N248="sníž. přenesená",J248,0)</f>
        <v>0</v>
      </c>
      <c r="BI248" s="202">
        <f>IF(N248="nulová",J248,0)</f>
        <v>0</v>
      </c>
      <c r="BJ248" s="24" t="s">
        <v>76</v>
      </c>
      <c r="BK248" s="202">
        <f>ROUND(I248*H248,2)</f>
        <v>240996</v>
      </c>
      <c r="BL248" s="24" t="s">
        <v>177</v>
      </c>
      <c r="BM248" s="24" t="s">
        <v>377</v>
      </c>
    </row>
    <row r="249" spans="2:65" s="1" customFormat="1" ht="27">
      <c r="B249" s="41"/>
      <c r="C249" s="63"/>
      <c r="D249" s="203" t="s">
        <v>179</v>
      </c>
      <c r="E249" s="63"/>
      <c r="F249" s="204" t="s">
        <v>378</v>
      </c>
      <c r="G249" s="63"/>
      <c r="H249" s="63"/>
      <c r="I249" s="161"/>
      <c r="J249" s="63"/>
      <c r="K249" s="63"/>
      <c r="L249" s="61"/>
      <c r="M249" s="205"/>
      <c r="N249" s="42"/>
      <c r="O249" s="42"/>
      <c r="P249" s="42"/>
      <c r="Q249" s="42"/>
      <c r="R249" s="42"/>
      <c r="S249" s="42"/>
      <c r="T249" s="78"/>
      <c r="AT249" s="24" t="s">
        <v>179</v>
      </c>
      <c r="AU249" s="24" t="s">
        <v>78</v>
      </c>
    </row>
    <row r="250" spans="2:65" s="11" customFormat="1">
      <c r="B250" s="206"/>
      <c r="C250" s="207"/>
      <c r="D250" s="203" t="s">
        <v>181</v>
      </c>
      <c r="E250" s="208" t="s">
        <v>21</v>
      </c>
      <c r="F250" s="209" t="s">
        <v>379</v>
      </c>
      <c r="G250" s="207"/>
      <c r="H250" s="210" t="s">
        <v>21</v>
      </c>
      <c r="I250" s="211"/>
      <c r="J250" s="207"/>
      <c r="K250" s="207"/>
      <c r="L250" s="212"/>
      <c r="M250" s="213"/>
      <c r="N250" s="214"/>
      <c r="O250" s="214"/>
      <c r="P250" s="214"/>
      <c r="Q250" s="214"/>
      <c r="R250" s="214"/>
      <c r="S250" s="214"/>
      <c r="T250" s="215"/>
      <c r="AT250" s="216" t="s">
        <v>181</v>
      </c>
      <c r="AU250" s="216" t="s">
        <v>78</v>
      </c>
      <c r="AV250" s="11" t="s">
        <v>76</v>
      </c>
      <c r="AW250" s="11" t="s">
        <v>32</v>
      </c>
      <c r="AX250" s="11" t="s">
        <v>68</v>
      </c>
      <c r="AY250" s="216" t="s">
        <v>171</v>
      </c>
    </row>
    <row r="251" spans="2:65" s="12" customFormat="1">
      <c r="B251" s="217"/>
      <c r="C251" s="218"/>
      <c r="D251" s="219" t="s">
        <v>181</v>
      </c>
      <c r="E251" s="220" t="s">
        <v>132</v>
      </c>
      <c r="F251" s="221" t="s">
        <v>133</v>
      </c>
      <c r="G251" s="218"/>
      <c r="H251" s="222">
        <v>798</v>
      </c>
      <c r="I251" s="223"/>
      <c r="J251" s="218"/>
      <c r="K251" s="218"/>
      <c r="L251" s="224"/>
      <c r="M251" s="225"/>
      <c r="N251" s="226"/>
      <c r="O251" s="226"/>
      <c r="P251" s="226"/>
      <c r="Q251" s="226"/>
      <c r="R251" s="226"/>
      <c r="S251" s="226"/>
      <c r="T251" s="227"/>
      <c r="AT251" s="228" t="s">
        <v>181</v>
      </c>
      <c r="AU251" s="228" t="s">
        <v>78</v>
      </c>
      <c r="AV251" s="12" t="s">
        <v>78</v>
      </c>
      <c r="AW251" s="12" t="s">
        <v>32</v>
      </c>
      <c r="AX251" s="12" t="s">
        <v>76</v>
      </c>
      <c r="AY251" s="228" t="s">
        <v>171</v>
      </c>
    </row>
    <row r="252" spans="2:65" s="1" customFormat="1" ht="22.5" customHeight="1">
      <c r="B252" s="41"/>
      <c r="C252" s="191" t="s">
        <v>380</v>
      </c>
      <c r="D252" s="191" t="s">
        <v>173</v>
      </c>
      <c r="E252" s="192" t="s">
        <v>381</v>
      </c>
      <c r="F252" s="193" t="s">
        <v>382</v>
      </c>
      <c r="G252" s="194" t="s">
        <v>85</v>
      </c>
      <c r="H252" s="195">
        <v>23</v>
      </c>
      <c r="I252" s="196">
        <v>302</v>
      </c>
      <c r="J252" s="197">
        <f>ROUND(I252*H252,2)</f>
        <v>6946</v>
      </c>
      <c r="K252" s="193" t="s">
        <v>176</v>
      </c>
      <c r="L252" s="61"/>
      <c r="M252" s="198" t="s">
        <v>21</v>
      </c>
      <c r="N252" s="199" t="s">
        <v>39</v>
      </c>
      <c r="O252" s="42"/>
      <c r="P252" s="200">
        <f>O252*H252</f>
        <v>0</v>
      </c>
      <c r="Q252" s="200">
        <v>8.4250000000000005E-2</v>
      </c>
      <c r="R252" s="200">
        <f>Q252*H252</f>
        <v>1.9377500000000001</v>
      </c>
      <c r="S252" s="200">
        <v>0</v>
      </c>
      <c r="T252" s="201">
        <f>S252*H252</f>
        <v>0</v>
      </c>
      <c r="AR252" s="24" t="s">
        <v>177</v>
      </c>
      <c r="AT252" s="24" t="s">
        <v>173</v>
      </c>
      <c r="AU252" s="24" t="s">
        <v>78</v>
      </c>
      <c r="AY252" s="24" t="s">
        <v>171</v>
      </c>
      <c r="BE252" s="202">
        <f>IF(N252="základní",J252,0)</f>
        <v>6946</v>
      </c>
      <c r="BF252" s="202">
        <f>IF(N252="snížená",J252,0)</f>
        <v>0</v>
      </c>
      <c r="BG252" s="202">
        <f>IF(N252="zákl. přenesená",J252,0)</f>
        <v>0</v>
      </c>
      <c r="BH252" s="202">
        <f>IF(N252="sníž. přenesená",J252,0)</f>
        <v>0</v>
      </c>
      <c r="BI252" s="202">
        <f>IF(N252="nulová",J252,0)</f>
        <v>0</v>
      </c>
      <c r="BJ252" s="24" t="s">
        <v>76</v>
      </c>
      <c r="BK252" s="202">
        <f>ROUND(I252*H252,2)</f>
        <v>6946</v>
      </c>
      <c r="BL252" s="24" t="s">
        <v>177</v>
      </c>
      <c r="BM252" s="24" t="s">
        <v>383</v>
      </c>
    </row>
    <row r="253" spans="2:65" s="1" customFormat="1" ht="40.5">
      <c r="B253" s="41"/>
      <c r="C253" s="63"/>
      <c r="D253" s="203" t="s">
        <v>179</v>
      </c>
      <c r="E253" s="63"/>
      <c r="F253" s="204" t="s">
        <v>384</v>
      </c>
      <c r="G253" s="63"/>
      <c r="H253" s="63"/>
      <c r="I253" s="161"/>
      <c r="J253" s="63"/>
      <c r="K253" s="63"/>
      <c r="L253" s="61"/>
      <c r="M253" s="205"/>
      <c r="N253" s="42"/>
      <c r="O253" s="42"/>
      <c r="P253" s="42"/>
      <c r="Q253" s="42"/>
      <c r="R253" s="42"/>
      <c r="S253" s="42"/>
      <c r="T253" s="78"/>
      <c r="AT253" s="24" t="s">
        <v>179</v>
      </c>
      <c r="AU253" s="24" t="s">
        <v>78</v>
      </c>
    </row>
    <row r="254" spans="2:65" s="11" customFormat="1">
      <c r="B254" s="206"/>
      <c r="C254" s="207"/>
      <c r="D254" s="203" t="s">
        <v>181</v>
      </c>
      <c r="E254" s="208" t="s">
        <v>21</v>
      </c>
      <c r="F254" s="209" t="s">
        <v>385</v>
      </c>
      <c r="G254" s="207"/>
      <c r="H254" s="210" t="s">
        <v>21</v>
      </c>
      <c r="I254" s="211"/>
      <c r="J254" s="207"/>
      <c r="K254" s="207"/>
      <c r="L254" s="212"/>
      <c r="M254" s="213"/>
      <c r="N254" s="214"/>
      <c r="O254" s="214"/>
      <c r="P254" s="214"/>
      <c r="Q254" s="214"/>
      <c r="R254" s="214"/>
      <c r="S254" s="214"/>
      <c r="T254" s="215"/>
      <c r="AT254" s="216" t="s">
        <v>181</v>
      </c>
      <c r="AU254" s="216" t="s">
        <v>78</v>
      </c>
      <c r="AV254" s="11" t="s">
        <v>76</v>
      </c>
      <c r="AW254" s="11" t="s">
        <v>32</v>
      </c>
      <c r="AX254" s="11" t="s">
        <v>68</v>
      </c>
      <c r="AY254" s="216" t="s">
        <v>171</v>
      </c>
    </row>
    <row r="255" spans="2:65" s="12" customFormat="1">
      <c r="B255" s="217"/>
      <c r="C255" s="218"/>
      <c r="D255" s="219" t="s">
        <v>181</v>
      </c>
      <c r="E255" s="220" t="s">
        <v>87</v>
      </c>
      <c r="F255" s="221" t="s">
        <v>386</v>
      </c>
      <c r="G255" s="218"/>
      <c r="H255" s="222">
        <v>23</v>
      </c>
      <c r="I255" s="223"/>
      <c r="J255" s="218"/>
      <c r="K255" s="218"/>
      <c r="L255" s="224"/>
      <c r="M255" s="225"/>
      <c r="N255" s="226"/>
      <c r="O255" s="226"/>
      <c r="P255" s="226"/>
      <c r="Q255" s="226"/>
      <c r="R255" s="226"/>
      <c r="S255" s="226"/>
      <c r="T255" s="227"/>
      <c r="AT255" s="228" t="s">
        <v>181</v>
      </c>
      <c r="AU255" s="228" t="s">
        <v>78</v>
      </c>
      <c r="AV255" s="12" t="s">
        <v>78</v>
      </c>
      <c r="AW255" s="12" t="s">
        <v>32</v>
      </c>
      <c r="AX255" s="12" t="s">
        <v>76</v>
      </c>
      <c r="AY255" s="228" t="s">
        <v>171</v>
      </c>
    </row>
    <row r="256" spans="2:65" s="1" customFormat="1" ht="22.5" customHeight="1">
      <c r="B256" s="41"/>
      <c r="C256" s="246" t="s">
        <v>387</v>
      </c>
      <c r="D256" s="246" t="s">
        <v>291</v>
      </c>
      <c r="E256" s="247" t="s">
        <v>388</v>
      </c>
      <c r="F256" s="248" t="s">
        <v>389</v>
      </c>
      <c r="G256" s="249" t="s">
        <v>85</v>
      </c>
      <c r="H256" s="250">
        <v>23.23</v>
      </c>
      <c r="I256" s="251">
        <v>188</v>
      </c>
      <c r="J256" s="252">
        <f>ROUND(I256*H256,2)</f>
        <v>4367.24</v>
      </c>
      <c r="K256" s="248" t="s">
        <v>176</v>
      </c>
      <c r="L256" s="253"/>
      <c r="M256" s="254" t="s">
        <v>21</v>
      </c>
      <c r="N256" s="255" t="s">
        <v>39</v>
      </c>
      <c r="O256" s="42"/>
      <c r="P256" s="200">
        <f>O256*H256</f>
        <v>0</v>
      </c>
      <c r="Q256" s="200">
        <v>0.14000000000000001</v>
      </c>
      <c r="R256" s="200">
        <f>Q256*H256</f>
        <v>3.2522000000000002</v>
      </c>
      <c r="S256" s="200">
        <v>0</v>
      </c>
      <c r="T256" s="201">
        <f>S256*H256</f>
        <v>0</v>
      </c>
      <c r="AR256" s="24" t="s">
        <v>186</v>
      </c>
      <c r="AT256" s="24" t="s">
        <v>291</v>
      </c>
      <c r="AU256" s="24" t="s">
        <v>78</v>
      </c>
      <c r="AY256" s="24" t="s">
        <v>171</v>
      </c>
      <c r="BE256" s="202">
        <f>IF(N256="základní",J256,0)</f>
        <v>4367.24</v>
      </c>
      <c r="BF256" s="202">
        <f>IF(N256="snížená",J256,0)</f>
        <v>0</v>
      </c>
      <c r="BG256" s="202">
        <f>IF(N256="zákl. přenesená",J256,0)</f>
        <v>0</v>
      </c>
      <c r="BH256" s="202">
        <f>IF(N256="sníž. přenesená",J256,0)</f>
        <v>0</v>
      </c>
      <c r="BI256" s="202">
        <f>IF(N256="nulová",J256,0)</f>
        <v>0</v>
      </c>
      <c r="BJ256" s="24" t="s">
        <v>76</v>
      </c>
      <c r="BK256" s="202">
        <f>ROUND(I256*H256,2)</f>
        <v>4367.24</v>
      </c>
      <c r="BL256" s="24" t="s">
        <v>177</v>
      </c>
      <c r="BM256" s="24" t="s">
        <v>390</v>
      </c>
    </row>
    <row r="257" spans="2:65" s="1" customFormat="1">
      <c r="B257" s="41"/>
      <c r="C257" s="63"/>
      <c r="D257" s="203" t="s">
        <v>179</v>
      </c>
      <c r="E257" s="63"/>
      <c r="F257" s="204" t="s">
        <v>391</v>
      </c>
      <c r="G257" s="63"/>
      <c r="H257" s="63"/>
      <c r="I257" s="161"/>
      <c r="J257" s="63"/>
      <c r="K257" s="63"/>
      <c r="L257" s="61"/>
      <c r="M257" s="205"/>
      <c r="N257" s="42"/>
      <c r="O257" s="42"/>
      <c r="P257" s="42"/>
      <c r="Q257" s="42"/>
      <c r="R257" s="42"/>
      <c r="S257" s="42"/>
      <c r="T257" s="78"/>
      <c r="AT257" s="24" t="s">
        <v>179</v>
      </c>
      <c r="AU257" s="24" t="s">
        <v>78</v>
      </c>
    </row>
    <row r="258" spans="2:65" s="12" customFormat="1">
      <c r="B258" s="217"/>
      <c r="C258" s="218"/>
      <c r="D258" s="219" t="s">
        <v>181</v>
      </c>
      <c r="E258" s="220" t="s">
        <v>21</v>
      </c>
      <c r="F258" s="221" t="s">
        <v>392</v>
      </c>
      <c r="G258" s="218"/>
      <c r="H258" s="222">
        <v>23.23</v>
      </c>
      <c r="I258" s="223"/>
      <c r="J258" s="218"/>
      <c r="K258" s="218"/>
      <c r="L258" s="224"/>
      <c r="M258" s="225"/>
      <c r="N258" s="226"/>
      <c r="O258" s="226"/>
      <c r="P258" s="226"/>
      <c r="Q258" s="226"/>
      <c r="R258" s="226"/>
      <c r="S258" s="226"/>
      <c r="T258" s="227"/>
      <c r="AT258" s="228" t="s">
        <v>181</v>
      </c>
      <c r="AU258" s="228" t="s">
        <v>78</v>
      </c>
      <c r="AV258" s="12" t="s">
        <v>78</v>
      </c>
      <c r="AW258" s="12" t="s">
        <v>32</v>
      </c>
      <c r="AX258" s="12" t="s">
        <v>76</v>
      </c>
      <c r="AY258" s="228" t="s">
        <v>171</v>
      </c>
    </row>
    <row r="259" spans="2:65" s="1" customFormat="1" ht="22.5" customHeight="1">
      <c r="B259" s="41"/>
      <c r="C259" s="191" t="s">
        <v>393</v>
      </c>
      <c r="D259" s="191" t="s">
        <v>173</v>
      </c>
      <c r="E259" s="192" t="s">
        <v>394</v>
      </c>
      <c r="F259" s="193" t="s">
        <v>395</v>
      </c>
      <c r="G259" s="194" t="s">
        <v>85</v>
      </c>
      <c r="H259" s="195">
        <v>84.2</v>
      </c>
      <c r="I259" s="196">
        <v>308</v>
      </c>
      <c r="J259" s="197">
        <f>ROUND(I259*H259,2)</f>
        <v>25933.599999999999</v>
      </c>
      <c r="K259" s="193" t="s">
        <v>176</v>
      </c>
      <c r="L259" s="61"/>
      <c r="M259" s="198" t="s">
        <v>21</v>
      </c>
      <c r="N259" s="199" t="s">
        <v>39</v>
      </c>
      <c r="O259" s="42"/>
      <c r="P259" s="200">
        <f>O259*H259</f>
        <v>0</v>
      </c>
      <c r="Q259" s="200">
        <v>8.5650000000000004E-2</v>
      </c>
      <c r="R259" s="200">
        <f>Q259*H259</f>
        <v>7.2117300000000002</v>
      </c>
      <c r="S259" s="200">
        <v>0</v>
      </c>
      <c r="T259" s="201">
        <f>S259*H259</f>
        <v>0</v>
      </c>
      <c r="AR259" s="24" t="s">
        <v>177</v>
      </c>
      <c r="AT259" s="24" t="s">
        <v>173</v>
      </c>
      <c r="AU259" s="24" t="s">
        <v>78</v>
      </c>
      <c r="AY259" s="24" t="s">
        <v>171</v>
      </c>
      <c r="BE259" s="202">
        <f>IF(N259="základní",J259,0)</f>
        <v>25933.599999999999</v>
      </c>
      <c r="BF259" s="202">
        <f>IF(N259="snížená",J259,0)</f>
        <v>0</v>
      </c>
      <c r="BG259" s="202">
        <f>IF(N259="zákl. přenesená",J259,0)</f>
        <v>0</v>
      </c>
      <c r="BH259" s="202">
        <f>IF(N259="sníž. přenesená",J259,0)</f>
        <v>0</v>
      </c>
      <c r="BI259" s="202">
        <f>IF(N259="nulová",J259,0)</f>
        <v>0</v>
      </c>
      <c r="BJ259" s="24" t="s">
        <v>76</v>
      </c>
      <c r="BK259" s="202">
        <f>ROUND(I259*H259,2)</f>
        <v>25933.599999999999</v>
      </c>
      <c r="BL259" s="24" t="s">
        <v>177</v>
      </c>
      <c r="BM259" s="24" t="s">
        <v>396</v>
      </c>
    </row>
    <row r="260" spans="2:65" s="1" customFormat="1" ht="40.5">
      <c r="B260" s="41"/>
      <c r="C260" s="63"/>
      <c r="D260" s="203" t="s">
        <v>179</v>
      </c>
      <c r="E260" s="63"/>
      <c r="F260" s="204" t="s">
        <v>397</v>
      </c>
      <c r="G260" s="63"/>
      <c r="H260" s="63"/>
      <c r="I260" s="161"/>
      <c r="J260" s="63"/>
      <c r="K260" s="63"/>
      <c r="L260" s="61"/>
      <c r="M260" s="205"/>
      <c r="N260" s="42"/>
      <c r="O260" s="42"/>
      <c r="P260" s="42"/>
      <c r="Q260" s="42"/>
      <c r="R260" s="42"/>
      <c r="S260" s="42"/>
      <c r="T260" s="78"/>
      <c r="AT260" s="24" t="s">
        <v>179</v>
      </c>
      <c r="AU260" s="24" t="s">
        <v>78</v>
      </c>
    </row>
    <row r="261" spans="2:65" s="11" customFormat="1">
      <c r="B261" s="206"/>
      <c r="C261" s="207"/>
      <c r="D261" s="203" t="s">
        <v>181</v>
      </c>
      <c r="E261" s="208" t="s">
        <v>21</v>
      </c>
      <c r="F261" s="209" t="s">
        <v>398</v>
      </c>
      <c r="G261" s="207"/>
      <c r="H261" s="210" t="s">
        <v>21</v>
      </c>
      <c r="I261" s="211"/>
      <c r="J261" s="207"/>
      <c r="K261" s="207"/>
      <c r="L261" s="212"/>
      <c r="M261" s="213"/>
      <c r="N261" s="214"/>
      <c r="O261" s="214"/>
      <c r="P261" s="214"/>
      <c r="Q261" s="214"/>
      <c r="R261" s="214"/>
      <c r="S261" s="214"/>
      <c r="T261" s="215"/>
      <c r="AT261" s="216" t="s">
        <v>181</v>
      </c>
      <c r="AU261" s="216" t="s">
        <v>78</v>
      </c>
      <c r="AV261" s="11" t="s">
        <v>76</v>
      </c>
      <c r="AW261" s="11" t="s">
        <v>32</v>
      </c>
      <c r="AX261" s="11" t="s">
        <v>68</v>
      </c>
      <c r="AY261" s="216" t="s">
        <v>171</v>
      </c>
    </row>
    <row r="262" spans="2:65" s="12" customFormat="1">
      <c r="B262" s="217"/>
      <c r="C262" s="218"/>
      <c r="D262" s="219" t="s">
        <v>181</v>
      </c>
      <c r="E262" s="220" t="s">
        <v>90</v>
      </c>
      <c r="F262" s="221" t="s">
        <v>399</v>
      </c>
      <c r="G262" s="218"/>
      <c r="H262" s="222">
        <v>84.2</v>
      </c>
      <c r="I262" s="223"/>
      <c r="J262" s="218"/>
      <c r="K262" s="218"/>
      <c r="L262" s="224"/>
      <c r="M262" s="225"/>
      <c r="N262" s="226"/>
      <c r="O262" s="226"/>
      <c r="P262" s="226"/>
      <c r="Q262" s="226"/>
      <c r="R262" s="226"/>
      <c r="S262" s="226"/>
      <c r="T262" s="227"/>
      <c r="AT262" s="228" t="s">
        <v>181</v>
      </c>
      <c r="AU262" s="228" t="s">
        <v>78</v>
      </c>
      <c r="AV262" s="12" t="s">
        <v>78</v>
      </c>
      <c r="AW262" s="12" t="s">
        <v>32</v>
      </c>
      <c r="AX262" s="12" t="s">
        <v>76</v>
      </c>
      <c r="AY262" s="228" t="s">
        <v>171</v>
      </c>
    </row>
    <row r="263" spans="2:65" s="1" customFormat="1" ht="22.5" customHeight="1">
      <c r="B263" s="41"/>
      <c r="C263" s="246" t="s">
        <v>135</v>
      </c>
      <c r="D263" s="246" t="s">
        <v>291</v>
      </c>
      <c r="E263" s="247" t="s">
        <v>400</v>
      </c>
      <c r="F263" s="248" t="s">
        <v>401</v>
      </c>
      <c r="G263" s="249" t="s">
        <v>85</v>
      </c>
      <c r="H263" s="250">
        <v>85.042000000000002</v>
      </c>
      <c r="I263" s="251">
        <v>298</v>
      </c>
      <c r="J263" s="252">
        <f>ROUND(I263*H263,2)</f>
        <v>25342.52</v>
      </c>
      <c r="K263" s="248" t="s">
        <v>176</v>
      </c>
      <c r="L263" s="253"/>
      <c r="M263" s="254" t="s">
        <v>21</v>
      </c>
      <c r="N263" s="255" t="s">
        <v>39</v>
      </c>
      <c r="O263" s="42"/>
      <c r="P263" s="200">
        <f>O263*H263</f>
        <v>0</v>
      </c>
      <c r="Q263" s="200">
        <v>0.18</v>
      </c>
      <c r="R263" s="200">
        <f>Q263*H263</f>
        <v>15.30756</v>
      </c>
      <c r="S263" s="200">
        <v>0</v>
      </c>
      <c r="T263" s="201">
        <f>S263*H263</f>
        <v>0</v>
      </c>
      <c r="AR263" s="24" t="s">
        <v>186</v>
      </c>
      <c r="AT263" s="24" t="s">
        <v>291</v>
      </c>
      <c r="AU263" s="24" t="s">
        <v>78</v>
      </c>
      <c r="AY263" s="24" t="s">
        <v>171</v>
      </c>
      <c r="BE263" s="202">
        <f>IF(N263="základní",J263,0)</f>
        <v>25342.52</v>
      </c>
      <c r="BF263" s="202">
        <f>IF(N263="snížená",J263,0)</f>
        <v>0</v>
      </c>
      <c r="BG263" s="202">
        <f>IF(N263="zákl. přenesená",J263,0)</f>
        <v>0</v>
      </c>
      <c r="BH263" s="202">
        <f>IF(N263="sníž. přenesená",J263,0)</f>
        <v>0</v>
      </c>
      <c r="BI263" s="202">
        <f>IF(N263="nulová",J263,0)</f>
        <v>0</v>
      </c>
      <c r="BJ263" s="24" t="s">
        <v>76</v>
      </c>
      <c r="BK263" s="202">
        <f>ROUND(I263*H263,2)</f>
        <v>25342.52</v>
      </c>
      <c r="BL263" s="24" t="s">
        <v>177</v>
      </c>
      <c r="BM263" s="24" t="s">
        <v>402</v>
      </c>
    </row>
    <row r="264" spans="2:65" s="1" customFormat="1">
      <c r="B264" s="41"/>
      <c r="C264" s="63"/>
      <c r="D264" s="203" t="s">
        <v>179</v>
      </c>
      <c r="E264" s="63"/>
      <c r="F264" s="204" t="s">
        <v>403</v>
      </c>
      <c r="G264" s="63"/>
      <c r="H264" s="63"/>
      <c r="I264" s="161"/>
      <c r="J264" s="63"/>
      <c r="K264" s="63"/>
      <c r="L264" s="61"/>
      <c r="M264" s="205"/>
      <c r="N264" s="42"/>
      <c r="O264" s="42"/>
      <c r="P264" s="42"/>
      <c r="Q264" s="42"/>
      <c r="R264" s="42"/>
      <c r="S264" s="42"/>
      <c r="T264" s="78"/>
      <c r="AT264" s="24" t="s">
        <v>179</v>
      </c>
      <c r="AU264" s="24" t="s">
        <v>78</v>
      </c>
    </row>
    <row r="265" spans="2:65" s="12" customFormat="1">
      <c r="B265" s="217"/>
      <c r="C265" s="218"/>
      <c r="D265" s="203" t="s">
        <v>181</v>
      </c>
      <c r="E265" s="229" t="s">
        <v>21</v>
      </c>
      <c r="F265" s="230" t="s">
        <v>404</v>
      </c>
      <c r="G265" s="218"/>
      <c r="H265" s="231">
        <v>85.042000000000002</v>
      </c>
      <c r="I265" s="223"/>
      <c r="J265" s="218"/>
      <c r="K265" s="218"/>
      <c r="L265" s="224"/>
      <c r="M265" s="225"/>
      <c r="N265" s="226"/>
      <c r="O265" s="226"/>
      <c r="P265" s="226"/>
      <c r="Q265" s="226"/>
      <c r="R265" s="226"/>
      <c r="S265" s="226"/>
      <c r="T265" s="227"/>
      <c r="AT265" s="228" t="s">
        <v>181</v>
      </c>
      <c r="AU265" s="228" t="s">
        <v>78</v>
      </c>
      <c r="AV265" s="12" t="s">
        <v>78</v>
      </c>
      <c r="AW265" s="12" t="s">
        <v>32</v>
      </c>
      <c r="AX265" s="12" t="s">
        <v>76</v>
      </c>
      <c r="AY265" s="228" t="s">
        <v>171</v>
      </c>
    </row>
    <row r="266" spans="2:65" s="10" customFormat="1" ht="29.85" customHeight="1">
      <c r="B266" s="174"/>
      <c r="C266" s="175"/>
      <c r="D266" s="188" t="s">
        <v>67</v>
      </c>
      <c r="E266" s="189" t="s">
        <v>186</v>
      </c>
      <c r="F266" s="189" t="s">
        <v>405</v>
      </c>
      <c r="G266" s="175"/>
      <c r="H266" s="175"/>
      <c r="I266" s="178"/>
      <c r="J266" s="190">
        <f>BK266</f>
        <v>113406.23999999999</v>
      </c>
      <c r="K266" s="175"/>
      <c r="L266" s="180"/>
      <c r="M266" s="181"/>
      <c r="N266" s="182"/>
      <c r="O266" s="182"/>
      <c r="P266" s="183">
        <f>SUM(P267:P341)</f>
        <v>0</v>
      </c>
      <c r="Q266" s="182"/>
      <c r="R266" s="183">
        <f>SUM(R267:R341)</f>
        <v>2.7014659999999999</v>
      </c>
      <c r="S266" s="182"/>
      <c r="T266" s="184">
        <f>SUM(T267:T341)</f>
        <v>0</v>
      </c>
      <c r="AR266" s="185" t="s">
        <v>76</v>
      </c>
      <c r="AT266" s="186" t="s">
        <v>67</v>
      </c>
      <c r="AU266" s="186" t="s">
        <v>76</v>
      </c>
      <c r="AY266" s="185" t="s">
        <v>171</v>
      </c>
      <c r="BK266" s="187">
        <f>SUM(BK267:BK341)</f>
        <v>113406.23999999999</v>
      </c>
    </row>
    <row r="267" spans="2:65" s="1" customFormat="1" ht="31.5" customHeight="1">
      <c r="B267" s="41"/>
      <c r="C267" s="191" t="s">
        <v>282</v>
      </c>
      <c r="D267" s="191" t="s">
        <v>173</v>
      </c>
      <c r="E267" s="192" t="s">
        <v>406</v>
      </c>
      <c r="F267" s="193" t="s">
        <v>407</v>
      </c>
      <c r="G267" s="194" t="s">
        <v>113</v>
      </c>
      <c r="H267" s="195">
        <v>5.96</v>
      </c>
      <c r="I267" s="196">
        <v>89</v>
      </c>
      <c r="J267" s="197">
        <f>ROUND(I267*H267,2)</f>
        <v>530.44000000000005</v>
      </c>
      <c r="K267" s="193" t="s">
        <v>176</v>
      </c>
      <c r="L267" s="61"/>
      <c r="M267" s="198" t="s">
        <v>21</v>
      </c>
      <c r="N267" s="199" t="s">
        <v>39</v>
      </c>
      <c r="O267" s="42"/>
      <c r="P267" s="200">
        <f>O267*H267</f>
        <v>0</v>
      </c>
      <c r="Q267" s="200">
        <v>1.0000000000000001E-5</v>
      </c>
      <c r="R267" s="200">
        <f>Q267*H267</f>
        <v>5.9600000000000005E-5</v>
      </c>
      <c r="S267" s="200">
        <v>0</v>
      </c>
      <c r="T267" s="201">
        <f>S267*H267</f>
        <v>0</v>
      </c>
      <c r="AR267" s="24" t="s">
        <v>177</v>
      </c>
      <c r="AT267" s="24" t="s">
        <v>173</v>
      </c>
      <c r="AU267" s="24" t="s">
        <v>78</v>
      </c>
      <c r="AY267" s="24" t="s">
        <v>171</v>
      </c>
      <c r="BE267" s="202">
        <f>IF(N267="základní",J267,0)</f>
        <v>530.44000000000005</v>
      </c>
      <c r="BF267" s="202">
        <f>IF(N267="snížená",J267,0)</f>
        <v>0</v>
      </c>
      <c r="BG267" s="202">
        <f>IF(N267="zákl. přenesená",J267,0)</f>
        <v>0</v>
      </c>
      <c r="BH267" s="202">
        <f>IF(N267="sníž. přenesená",J267,0)</f>
        <v>0</v>
      </c>
      <c r="BI267" s="202">
        <f>IF(N267="nulová",J267,0)</f>
        <v>0</v>
      </c>
      <c r="BJ267" s="24" t="s">
        <v>76</v>
      </c>
      <c r="BK267" s="202">
        <f>ROUND(I267*H267,2)</f>
        <v>530.44000000000005</v>
      </c>
      <c r="BL267" s="24" t="s">
        <v>177</v>
      </c>
      <c r="BM267" s="24" t="s">
        <v>408</v>
      </c>
    </row>
    <row r="268" spans="2:65" s="1" customFormat="1" ht="27">
      <c r="B268" s="41"/>
      <c r="C268" s="63"/>
      <c r="D268" s="203" t="s">
        <v>179</v>
      </c>
      <c r="E268" s="63"/>
      <c r="F268" s="204" t="s">
        <v>409</v>
      </c>
      <c r="G268" s="63"/>
      <c r="H268" s="63"/>
      <c r="I268" s="161"/>
      <c r="J268" s="63"/>
      <c r="K268" s="63"/>
      <c r="L268" s="61"/>
      <c r="M268" s="205"/>
      <c r="N268" s="42"/>
      <c r="O268" s="42"/>
      <c r="P268" s="42"/>
      <c r="Q268" s="42"/>
      <c r="R268" s="42"/>
      <c r="S268" s="42"/>
      <c r="T268" s="78"/>
      <c r="AT268" s="24" t="s">
        <v>179</v>
      </c>
      <c r="AU268" s="24" t="s">
        <v>78</v>
      </c>
    </row>
    <row r="269" spans="2:65" s="11" customFormat="1">
      <c r="B269" s="206"/>
      <c r="C269" s="207"/>
      <c r="D269" s="203" t="s">
        <v>181</v>
      </c>
      <c r="E269" s="208" t="s">
        <v>21</v>
      </c>
      <c r="F269" s="209" t="s">
        <v>410</v>
      </c>
      <c r="G269" s="207"/>
      <c r="H269" s="210" t="s">
        <v>21</v>
      </c>
      <c r="I269" s="211"/>
      <c r="J269" s="207"/>
      <c r="K269" s="207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181</v>
      </c>
      <c r="AU269" s="216" t="s">
        <v>78</v>
      </c>
      <c r="AV269" s="11" t="s">
        <v>76</v>
      </c>
      <c r="AW269" s="11" t="s">
        <v>32</v>
      </c>
      <c r="AX269" s="11" t="s">
        <v>68</v>
      </c>
      <c r="AY269" s="216" t="s">
        <v>171</v>
      </c>
    </row>
    <row r="270" spans="2:65" s="11" customFormat="1">
      <c r="B270" s="206"/>
      <c r="C270" s="207"/>
      <c r="D270" s="203" t="s">
        <v>181</v>
      </c>
      <c r="E270" s="208" t="s">
        <v>21</v>
      </c>
      <c r="F270" s="209" t="s">
        <v>411</v>
      </c>
      <c r="G270" s="207"/>
      <c r="H270" s="210" t="s">
        <v>21</v>
      </c>
      <c r="I270" s="211"/>
      <c r="J270" s="207"/>
      <c r="K270" s="207"/>
      <c r="L270" s="212"/>
      <c r="M270" s="213"/>
      <c r="N270" s="214"/>
      <c r="O270" s="214"/>
      <c r="P270" s="214"/>
      <c r="Q270" s="214"/>
      <c r="R270" s="214"/>
      <c r="S270" s="214"/>
      <c r="T270" s="215"/>
      <c r="AT270" s="216" t="s">
        <v>181</v>
      </c>
      <c r="AU270" s="216" t="s">
        <v>78</v>
      </c>
      <c r="AV270" s="11" t="s">
        <v>76</v>
      </c>
      <c r="AW270" s="11" t="s">
        <v>32</v>
      </c>
      <c r="AX270" s="11" t="s">
        <v>68</v>
      </c>
      <c r="AY270" s="216" t="s">
        <v>171</v>
      </c>
    </row>
    <row r="271" spans="2:65" s="12" customFormat="1">
      <c r="B271" s="217"/>
      <c r="C271" s="218"/>
      <c r="D271" s="203" t="s">
        <v>181</v>
      </c>
      <c r="E271" s="229" t="s">
        <v>21</v>
      </c>
      <c r="F271" s="230" t="s">
        <v>412</v>
      </c>
      <c r="G271" s="218"/>
      <c r="H271" s="231">
        <v>1.1399999999999999</v>
      </c>
      <c r="I271" s="223"/>
      <c r="J271" s="218"/>
      <c r="K271" s="218"/>
      <c r="L271" s="224"/>
      <c r="M271" s="225"/>
      <c r="N271" s="226"/>
      <c r="O271" s="226"/>
      <c r="P271" s="226"/>
      <c r="Q271" s="226"/>
      <c r="R271" s="226"/>
      <c r="S271" s="226"/>
      <c r="T271" s="227"/>
      <c r="AT271" s="228" t="s">
        <v>181</v>
      </c>
      <c r="AU271" s="228" t="s">
        <v>78</v>
      </c>
      <c r="AV271" s="12" t="s">
        <v>78</v>
      </c>
      <c r="AW271" s="12" t="s">
        <v>32</v>
      </c>
      <c r="AX271" s="12" t="s">
        <v>68</v>
      </c>
      <c r="AY271" s="228" t="s">
        <v>171</v>
      </c>
    </row>
    <row r="272" spans="2:65" s="12" customFormat="1">
      <c r="B272" s="217"/>
      <c r="C272" s="218"/>
      <c r="D272" s="203" t="s">
        <v>181</v>
      </c>
      <c r="E272" s="229" t="s">
        <v>21</v>
      </c>
      <c r="F272" s="230" t="s">
        <v>413</v>
      </c>
      <c r="G272" s="218"/>
      <c r="H272" s="231">
        <v>1.32</v>
      </c>
      <c r="I272" s="223"/>
      <c r="J272" s="218"/>
      <c r="K272" s="218"/>
      <c r="L272" s="224"/>
      <c r="M272" s="225"/>
      <c r="N272" s="226"/>
      <c r="O272" s="226"/>
      <c r="P272" s="226"/>
      <c r="Q272" s="226"/>
      <c r="R272" s="226"/>
      <c r="S272" s="226"/>
      <c r="T272" s="227"/>
      <c r="AT272" s="228" t="s">
        <v>181</v>
      </c>
      <c r="AU272" s="228" t="s">
        <v>78</v>
      </c>
      <c r="AV272" s="12" t="s">
        <v>78</v>
      </c>
      <c r="AW272" s="12" t="s">
        <v>32</v>
      </c>
      <c r="AX272" s="12" t="s">
        <v>68</v>
      </c>
      <c r="AY272" s="228" t="s">
        <v>171</v>
      </c>
    </row>
    <row r="273" spans="2:65" s="12" customFormat="1">
      <c r="B273" s="217"/>
      <c r="C273" s="218"/>
      <c r="D273" s="203" t="s">
        <v>181</v>
      </c>
      <c r="E273" s="229" t="s">
        <v>21</v>
      </c>
      <c r="F273" s="230" t="s">
        <v>414</v>
      </c>
      <c r="G273" s="218"/>
      <c r="H273" s="231">
        <v>0.7</v>
      </c>
      <c r="I273" s="223"/>
      <c r="J273" s="218"/>
      <c r="K273" s="218"/>
      <c r="L273" s="224"/>
      <c r="M273" s="225"/>
      <c r="N273" s="226"/>
      <c r="O273" s="226"/>
      <c r="P273" s="226"/>
      <c r="Q273" s="226"/>
      <c r="R273" s="226"/>
      <c r="S273" s="226"/>
      <c r="T273" s="227"/>
      <c r="AT273" s="228" t="s">
        <v>181</v>
      </c>
      <c r="AU273" s="228" t="s">
        <v>78</v>
      </c>
      <c r="AV273" s="12" t="s">
        <v>78</v>
      </c>
      <c r="AW273" s="12" t="s">
        <v>32</v>
      </c>
      <c r="AX273" s="12" t="s">
        <v>68</v>
      </c>
      <c r="AY273" s="228" t="s">
        <v>171</v>
      </c>
    </row>
    <row r="274" spans="2:65" s="12" customFormat="1">
      <c r="B274" s="217"/>
      <c r="C274" s="218"/>
      <c r="D274" s="203" t="s">
        <v>181</v>
      </c>
      <c r="E274" s="229" t="s">
        <v>21</v>
      </c>
      <c r="F274" s="230" t="s">
        <v>415</v>
      </c>
      <c r="G274" s="218"/>
      <c r="H274" s="231">
        <v>2.8</v>
      </c>
      <c r="I274" s="223"/>
      <c r="J274" s="218"/>
      <c r="K274" s="218"/>
      <c r="L274" s="224"/>
      <c r="M274" s="225"/>
      <c r="N274" s="226"/>
      <c r="O274" s="226"/>
      <c r="P274" s="226"/>
      <c r="Q274" s="226"/>
      <c r="R274" s="226"/>
      <c r="S274" s="226"/>
      <c r="T274" s="227"/>
      <c r="AT274" s="228" t="s">
        <v>181</v>
      </c>
      <c r="AU274" s="228" t="s">
        <v>78</v>
      </c>
      <c r="AV274" s="12" t="s">
        <v>78</v>
      </c>
      <c r="AW274" s="12" t="s">
        <v>32</v>
      </c>
      <c r="AX274" s="12" t="s">
        <v>68</v>
      </c>
      <c r="AY274" s="228" t="s">
        <v>171</v>
      </c>
    </row>
    <row r="275" spans="2:65" s="13" customFormat="1">
      <c r="B275" s="232"/>
      <c r="C275" s="233"/>
      <c r="D275" s="219" t="s">
        <v>181</v>
      </c>
      <c r="E275" s="243" t="s">
        <v>112</v>
      </c>
      <c r="F275" s="244" t="s">
        <v>197</v>
      </c>
      <c r="G275" s="233"/>
      <c r="H275" s="245">
        <v>5.96</v>
      </c>
      <c r="I275" s="237"/>
      <c r="J275" s="233"/>
      <c r="K275" s="233"/>
      <c r="L275" s="238"/>
      <c r="M275" s="239"/>
      <c r="N275" s="240"/>
      <c r="O275" s="240"/>
      <c r="P275" s="240"/>
      <c r="Q275" s="240"/>
      <c r="R275" s="240"/>
      <c r="S275" s="240"/>
      <c r="T275" s="241"/>
      <c r="AT275" s="242" t="s">
        <v>181</v>
      </c>
      <c r="AU275" s="242" t="s">
        <v>78</v>
      </c>
      <c r="AV275" s="13" t="s">
        <v>177</v>
      </c>
      <c r="AW275" s="13" t="s">
        <v>32</v>
      </c>
      <c r="AX275" s="13" t="s">
        <v>76</v>
      </c>
      <c r="AY275" s="242" t="s">
        <v>171</v>
      </c>
    </row>
    <row r="276" spans="2:65" s="1" customFormat="1" ht="22.5" customHeight="1">
      <c r="B276" s="41"/>
      <c r="C276" s="246" t="s">
        <v>416</v>
      </c>
      <c r="D276" s="246" t="s">
        <v>291</v>
      </c>
      <c r="E276" s="247" t="s">
        <v>417</v>
      </c>
      <c r="F276" s="248" t="s">
        <v>418</v>
      </c>
      <c r="G276" s="249" t="s">
        <v>419</v>
      </c>
      <c r="H276" s="250">
        <v>3</v>
      </c>
      <c r="I276" s="251">
        <v>312</v>
      </c>
      <c r="J276" s="252">
        <f>ROUND(I276*H276,2)</f>
        <v>936</v>
      </c>
      <c r="K276" s="248" t="s">
        <v>176</v>
      </c>
      <c r="L276" s="253"/>
      <c r="M276" s="254" t="s">
        <v>21</v>
      </c>
      <c r="N276" s="255" t="s">
        <v>39</v>
      </c>
      <c r="O276" s="42"/>
      <c r="P276" s="200">
        <f>O276*H276</f>
        <v>0</v>
      </c>
      <c r="Q276" s="200">
        <v>4.2199999999999998E-3</v>
      </c>
      <c r="R276" s="200">
        <f>Q276*H276</f>
        <v>1.2659999999999999E-2</v>
      </c>
      <c r="S276" s="200">
        <v>0</v>
      </c>
      <c r="T276" s="201">
        <f>S276*H276</f>
        <v>0</v>
      </c>
      <c r="AR276" s="24" t="s">
        <v>186</v>
      </c>
      <c r="AT276" s="24" t="s">
        <v>291</v>
      </c>
      <c r="AU276" s="24" t="s">
        <v>78</v>
      </c>
      <c r="AY276" s="24" t="s">
        <v>171</v>
      </c>
      <c r="BE276" s="202">
        <f>IF(N276="základní",J276,0)</f>
        <v>936</v>
      </c>
      <c r="BF276" s="202">
        <f>IF(N276="snížená",J276,0)</f>
        <v>0</v>
      </c>
      <c r="BG276" s="202">
        <f>IF(N276="zákl. přenesená",J276,0)</f>
        <v>0</v>
      </c>
      <c r="BH276" s="202">
        <f>IF(N276="sníž. přenesená",J276,0)</f>
        <v>0</v>
      </c>
      <c r="BI276" s="202">
        <f>IF(N276="nulová",J276,0)</f>
        <v>0</v>
      </c>
      <c r="BJ276" s="24" t="s">
        <v>76</v>
      </c>
      <c r="BK276" s="202">
        <f>ROUND(I276*H276,2)</f>
        <v>936</v>
      </c>
      <c r="BL276" s="24" t="s">
        <v>177</v>
      </c>
      <c r="BM276" s="24" t="s">
        <v>420</v>
      </c>
    </row>
    <row r="277" spans="2:65" s="1" customFormat="1">
      <c r="B277" s="41"/>
      <c r="C277" s="63"/>
      <c r="D277" s="203" t="s">
        <v>179</v>
      </c>
      <c r="E277" s="63"/>
      <c r="F277" s="204" t="s">
        <v>421</v>
      </c>
      <c r="G277" s="63"/>
      <c r="H277" s="63"/>
      <c r="I277" s="161"/>
      <c r="J277" s="63"/>
      <c r="K277" s="63"/>
      <c r="L277" s="61"/>
      <c r="M277" s="205"/>
      <c r="N277" s="42"/>
      <c r="O277" s="42"/>
      <c r="P277" s="42"/>
      <c r="Q277" s="42"/>
      <c r="R277" s="42"/>
      <c r="S277" s="42"/>
      <c r="T277" s="78"/>
      <c r="AT277" s="24" t="s">
        <v>179</v>
      </c>
      <c r="AU277" s="24" t="s">
        <v>78</v>
      </c>
    </row>
    <row r="278" spans="2:65" s="12" customFormat="1">
      <c r="B278" s="217"/>
      <c r="C278" s="218"/>
      <c r="D278" s="219" t="s">
        <v>181</v>
      </c>
      <c r="E278" s="220" t="s">
        <v>21</v>
      </c>
      <c r="F278" s="221" t="s">
        <v>422</v>
      </c>
      <c r="G278" s="218"/>
      <c r="H278" s="222">
        <v>3</v>
      </c>
      <c r="I278" s="223"/>
      <c r="J278" s="218"/>
      <c r="K278" s="218"/>
      <c r="L278" s="224"/>
      <c r="M278" s="225"/>
      <c r="N278" s="226"/>
      <c r="O278" s="226"/>
      <c r="P278" s="226"/>
      <c r="Q278" s="226"/>
      <c r="R278" s="226"/>
      <c r="S278" s="226"/>
      <c r="T278" s="227"/>
      <c r="AT278" s="228" t="s">
        <v>181</v>
      </c>
      <c r="AU278" s="228" t="s">
        <v>78</v>
      </c>
      <c r="AV278" s="12" t="s">
        <v>78</v>
      </c>
      <c r="AW278" s="12" t="s">
        <v>32</v>
      </c>
      <c r="AX278" s="12" t="s">
        <v>76</v>
      </c>
      <c r="AY278" s="228" t="s">
        <v>171</v>
      </c>
    </row>
    <row r="279" spans="2:65" s="1" customFormat="1" ht="31.5" customHeight="1">
      <c r="B279" s="41"/>
      <c r="C279" s="191" t="s">
        <v>287</v>
      </c>
      <c r="D279" s="191" t="s">
        <v>173</v>
      </c>
      <c r="E279" s="192" t="s">
        <v>423</v>
      </c>
      <c r="F279" s="193" t="s">
        <v>424</v>
      </c>
      <c r="G279" s="194" t="s">
        <v>113</v>
      </c>
      <c r="H279" s="195">
        <v>126.32</v>
      </c>
      <c r="I279" s="196">
        <v>115</v>
      </c>
      <c r="J279" s="197">
        <f>ROUND(I279*H279,2)</f>
        <v>14526.8</v>
      </c>
      <c r="K279" s="193" t="s">
        <v>176</v>
      </c>
      <c r="L279" s="61"/>
      <c r="M279" s="198" t="s">
        <v>21</v>
      </c>
      <c r="N279" s="199" t="s">
        <v>39</v>
      </c>
      <c r="O279" s="42"/>
      <c r="P279" s="200">
        <f>O279*H279</f>
        <v>0</v>
      </c>
      <c r="Q279" s="200">
        <v>2.0000000000000002E-5</v>
      </c>
      <c r="R279" s="200">
        <f>Q279*H279</f>
        <v>2.5264000000000003E-3</v>
      </c>
      <c r="S279" s="200">
        <v>0</v>
      </c>
      <c r="T279" s="201">
        <f>S279*H279</f>
        <v>0</v>
      </c>
      <c r="AR279" s="24" t="s">
        <v>177</v>
      </c>
      <c r="AT279" s="24" t="s">
        <v>173</v>
      </c>
      <c r="AU279" s="24" t="s">
        <v>78</v>
      </c>
      <c r="AY279" s="24" t="s">
        <v>171</v>
      </c>
      <c r="BE279" s="202">
        <f>IF(N279="základní",J279,0)</f>
        <v>14526.8</v>
      </c>
      <c r="BF279" s="202">
        <f>IF(N279="snížená",J279,0)</f>
        <v>0</v>
      </c>
      <c r="BG279" s="202">
        <f>IF(N279="zákl. přenesená",J279,0)</f>
        <v>0</v>
      </c>
      <c r="BH279" s="202">
        <f>IF(N279="sníž. přenesená",J279,0)</f>
        <v>0</v>
      </c>
      <c r="BI279" s="202">
        <f>IF(N279="nulová",J279,0)</f>
        <v>0</v>
      </c>
      <c r="BJ279" s="24" t="s">
        <v>76</v>
      </c>
      <c r="BK279" s="202">
        <f>ROUND(I279*H279,2)</f>
        <v>14526.8</v>
      </c>
      <c r="BL279" s="24" t="s">
        <v>177</v>
      </c>
      <c r="BM279" s="24" t="s">
        <v>425</v>
      </c>
    </row>
    <row r="280" spans="2:65" s="1" customFormat="1" ht="27">
      <c r="B280" s="41"/>
      <c r="C280" s="63"/>
      <c r="D280" s="203" t="s">
        <v>179</v>
      </c>
      <c r="E280" s="63"/>
      <c r="F280" s="204" t="s">
        <v>426</v>
      </c>
      <c r="G280" s="63"/>
      <c r="H280" s="63"/>
      <c r="I280" s="161"/>
      <c r="J280" s="63"/>
      <c r="K280" s="63"/>
      <c r="L280" s="61"/>
      <c r="M280" s="205"/>
      <c r="N280" s="42"/>
      <c r="O280" s="42"/>
      <c r="P280" s="42"/>
      <c r="Q280" s="42"/>
      <c r="R280" s="42"/>
      <c r="S280" s="42"/>
      <c r="T280" s="78"/>
      <c r="AT280" s="24" t="s">
        <v>179</v>
      </c>
      <c r="AU280" s="24" t="s">
        <v>78</v>
      </c>
    </row>
    <row r="281" spans="2:65" s="11" customFormat="1">
      <c r="B281" s="206"/>
      <c r="C281" s="207"/>
      <c r="D281" s="203" t="s">
        <v>181</v>
      </c>
      <c r="E281" s="208" t="s">
        <v>21</v>
      </c>
      <c r="F281" s="209" t="s">
        <v>427</v>
      </c>
      <c r="G281" s="207"/>
      <c r="H281" s="210" t="s">
        <v>21</v>
      </c>
      <c r="I281" s="211"/>
      <c r="J281" s="207"/>
      <c r="K281" s="207"/>
      <c r="L281" s="212"/>
      <c r="M281" s="213"/>
      <c r="N281" s="214"/>
      <c r="O281" s="214"/>
      <c r="P281" s="214"/>
      <c r="Q281" s="214"/>
      <c r="R281" s="214"/>
      <c r="S281" s="214"/>
      <c r="T281" s="215"/>
      <c r="AT281" s="216" t="s">
        <v>181</v>
      </c>
      <c r="AU281" s="216" t="s">
        <v>78</v>
      </c>
      <c r="AV281" s="11" t="s">
        <v>76</v>
      </c>
      <c r="AW281" s="11" t="s">
        <v>32</v>
      </c>
      <c r="AX281" s="11" t="s">
        <v>68</v>
      </c>
      <c r="AY281" s="216" t="s">
        <v>171</v>
      </c>
    </row>
    <row r="282" spans="2:65" s="12" customFormat="1">
      <c r="B282" s="217"/>
      <c r="C282" s="218"/>
      <c r="D282" s="203" t="s">
        <v>181</v>
      </c>
      <c r="E282" s="229" t="s">
        <v>21</v>
      </c>
      <c r="F282" s="230" t="s">
        <v>428</v>
      </c>
      <c r="G282" s="218"/>
      <c r="H282" s="231">
        <v>26.32</v>
      </c>
      <c r="I282" s="223"/>
      <c r="J282" s="218"/>
      <c r="K282" s="218"/>
      <c r="L282" s="224"/>
      <c r="M282" s="225"/>
      <c r="N282" s="226"/>
      <c r="O282" s="226"/>
      <c r="P282" s="226"/>
      <c r="Q282" s="226"/>
      <c r="R282" s="226"/>
      <c r="S282" s="226"/>
      <c r="T282" s="227"/>
      <c r="AT282" s="228" t="s">
        <v>181</v>
      </c>
      <c r="AU282" s="228" t="s">
        <v>78</v>
      </c>
      <c r="AV282" s="12" t="s">
        <v>78</v>
      </c>
      <c r="AW282" s="12" t="s">
        <v>32</v>
      </c>
      <c r="AX282" s="12" t="s">
        <v>68</v>
      </c>
      <c r="AY282" s="228" t="s">
        <v>171</v>
      </c>
    </row>
    <row r="283" spans="2:65" s="12" customFormat="1">
      <c r="B283" s="217"/>
      <c r="C283" s="218"/>
      <c r="D283" s="203" t="s">
        <v>181</v>
      </c>
      <c r="E283" s="229" t="s">
        <v>21</v>
      </c>
      <c r="F283" s="230" t="s">
        <v>429</v>
      </c>
      <c r="G283" s="218"/>
      <c r="H283" s="231">
        <v>50</v>
      </c>
      <c r="I283" s="223"/>
      <c r="J283" s="218"/>
      <c r="K283" s="218"/>
      <c r="L283" s="224"/>
      <c r="M283" s="225"/>
      <c r="N283" s="226"/>
      <c r="O283" s="226"/>
      <c r="P283" s="226"/>
      <c r="Q283" s="226"/>
      <c r="R283" s="226"/>
      <c r="S283" s="226"/>
      <c r="T283" s="227"/>
      <c r="AT283" s="228" t="s">
        <v>181</v>
      </c>
      <c r="AU283" s="228" t="s">
        <v>78</v>
      </c>
      <c r="AV283" s="12" t="s">
        <v>78</v>
      </c>
      <c r="AW283" s="12" t="s">
        <v>32</v>
      </c>
      <c r="AX283" s="12" t="s">
        <v>68</v>
      </c>
      <c r="AY283" s="228" t="s">
        <v>171</v>
      </c>
    </row>
    <row r="284" spans="2:65" s="12" customFormat="1">
      <c r="B284" s="217"/>
      <c r="C284" s="218"/>
      <c r="D284" s="203" t="s">
        <v>181</v>
      </c>
      <c r="E284" s="229" t="s">
        <v>21</v>
      </c>
      <c r="F284" s="230" t="s">
        <v>430</v>
      </c>
      <c r="G284" s="218"/>
      <c r="H284" s="231">
        <v>50</v>
      </c>
      <c r="I284" s="223"/>
      <c r="J284" s="218"/>
      <c r="K284" s="218"/>
      <c r="L284" s="224"/>
      <c r="M284" s="225"/>
      <c r="N284" s="226"/>
      <c r="O284" s="226"/>
      <c r="P284" s="226"/>
      <c r="Q284" s="226"/>
      <c r="R284" s="226"/>
      <c r="S284" s="226"/>
      <c r="T284" s="227"/>
      <c r="AT284" s="228" t="s">
        <v>181</v>
      </c>
      <c r="AU284" s="228" t="s">
        <v>78</v>
      </c>
      <c r="AV284" s="12" t="s">
        <v>78</v>
      </c>
      <c r="AW284" s="12" t="s">
        <v>32</v>
      </c>
      <c r="AX284" s="12" t="s">
        <v>68</v>
      </c>
      <c r="AY284" s="228" t="s">
        <v>171</v>
      </c>
    </row>
    <row r="285" spans="2:65" s="12" customFormat="1">
      <c r="B285" s="217"/>
      <c r="C285" s="218"/>
      <c r="D285" s="203" t="s">
        <v>181</v>
      </c>
      <c r="E285" s="229" t="s">
        <v>21</v>
      </c>
      <c r="F285" s="230" t="s">
        <v>21</v>
      </c>
      <c r="G285" s="218"/>
      <c r="H285" s="231">
        <v>0</v>
      </c>
      <c r="I285" s="223"/>
      <c r="J285" s="218"/>
      <c r="K285" s="218"/>
      <c r="L285" s="224"/>
      <c r="M285" s="225"/>
      <c r="N285" s="226"/>
      <c r="O285" s="226"/>
      <c r="P285" s="226"/>
      <c r="Q285" s="226"/>
      <c r="R285" s="226"/>
      <c r="S285" s="226"/>
      <c r="T285" s="227"/>
      <c r="AT285" s="228" t="s">
        <v>181</v>
      </c>
      <c r="AU285" s="228" t="s">
        <v>78</v>
      </c>
      <c r="AV285" s="12" t="s">
        <v>78</v>
      </c>
      <c r="AW285" s="12" t="s">
        <v>32</v>
      </c>
      <c r="AX285" s="12" t="s">
        <v>68</v>
      </c>
      <c r="AY285" s="228" t="s">
        <v>171</v>
      </c>
    </row>
    <row r="286" spans="2:65" s="13" customFormat="1">
      <c r="B286" s="232"/>
      <c r="C286" s="233"/>
      <c r="D286" s="219" t="s">
        <v>181</v>
      </c>
      <c r="E286" s="243" t="s">
        <v>115</v>
      </c>
      <c r="F286" s="244" t="s">
        <v>197</v>
      </c>
      <c r="G286" s="233"/>
      <c r="H286" s="245">
        <v>126.32</v>
      </c>
      <c r="I286" s="237"/>
      <c r="J286" s="233"/>
      <c r="K286" s="233"/>
      <c r="L286" s="238"/>
      <c r="M286" s="239"/>
      <c r="N286" s="240"/>
      <c r="O286" s="240"/>
      <c r="P286" s="240"/>
      <c r="Q286" s="240"/>
      <c r="R286" s="240"/>
      <c r="S286" s="240"/>
      <c r="T286" s="241"/>
      <c r="AT286" s="242" t="s">
        <v>181</v>
      </c>
      <c r="AU286" s="242" t="s">
        <v>78</v>
      </c>
      <c r="AV286" s="13" t="s">
        <v>177</v>
      </c>
      <c r="AW286" s="13" t="s">
        <v>32</v>
      </c>
      <c r="AX286" s="13" t="s">
        <v>76</v>
      </c>
      <c r="AY286" s="242" t="s">
        <v>171</v>
      </c>
    </row>
    <row r="287" spans="2:65" s="1" customFormat="1" ht="22.5" customHeight="1">
      <c r="B287" s="41"/>
      <c r="C287" s="246" t="s">
        <v>431</v>
      </c>
      <c r="D287" s="246" t="s">
        <v>291</v>
      </c>
      <c r="E287" s="247" t="s">
        <v>432</v>
      </c>
      <c r="F287" s="248" t="s">
        <v>433</v>
      </c>
      <c r="G287" s="249" t="s">
        <v>419</v>
      </c>
      <c r="H287" s="250">
        <v>26</v>
      </c>
      <c r="I287" s="251">
        <v>723</v>
      </c>
      <c r="J287" s="252">
        <f>ROUND(I287*H287,2)</f>
        <v>18798</v>
      </c>
      <c r="K287" s="248" t="s">
        <v>176</v>
      </c>
      <c r="L287" s="253"/>
      <c r="M287" s="254" t="s">
        <v>21</v>
      </c>
      <c r="N287" s="255" t="s">
        <v>39</v>
      </c>
      <c r="O287" s="42"/>
      <c r="P287" s="200">
        <f>O287*H287</f>
        <v>0</v>
      </c>
      <c r="Q287" s="200">
        <v>3.7569999999999999E-2</v>
      </c>
      <c r="R287" s="200">
        <f>Q287*H287</f>
        <v>0.97682000000000002</v>
      </c>
      <c r="S287" s="200">
        <v>0</v>
      </c>
      <c r="T287" s="201">
        <f>S287*H287</f>
        <v>0</v>
      </c>
      <c r="AR287" s="24" t="s">
        <v>186</v>
      </c>
      <c r="AT287" s="24" t="s">
        <v>291</v>
      </c>
      <c r="AU287" s="24" t="s">
        <v>78</v>
      </c>
      <c r="AY287" s="24" t="s">
        <v>171</v>
      </c>
      <c r="BE287" s="202">
        <f>IF(N287="základní",J287,0)</f>
        <v>18798</v>
      </c>
      <c r="BF287" s="202">
        <f>IF(N287="snížená",J287,0)</f>
        <v>0</v>
      </c>
      <c r="BG287" s="202">
        <f>IF(N287="zákl. přenesená",J287,0)</f>
        <v>0</v>
      </c>
      <c r="BH287" s="202">
        <f>IF(N287="sníž. přenesená",J287,0)</f>
        <v>0</v>
      </c>
      <c r="BI287" s="202">
        <f>IF(N287="nulová",J287,0)</f>
        <v>0</v>
      </c>
      <c r="BJ287" s="24" t="s">
        <v>76</v>
      </c>
      <c r="BK287" s="202">
        <f>ROUND(I287*H287,2)</f>
        <v>18798</v>
      </c>
      <c r="BL287" s="24" t="s">
        <v>177</v>
      </c>
      <c r="BM287" s="24" t="s">
        <v>434</v>
      </c>
    </row>
    <row r="288" spans="2:65" s="1" customFormat="1">
      <c r="B288" s="41"/>
      <c r="C288" s="63"/>
      <c r="D288" s="219" t="s">
        <v>179</v>
      </c>
      <c r="E288" s="63"/>
      <c r="F288" s="267" t="s">
        <v>435</v>
      </c>
      <c r="G288" s="63"/>
      <c r="H288" s="63"/>
      <c r="I288" s="161"/>
      <c r="J288" s="63"/>
      <c r="K288" s="63"/>
      <c r="L288" s="61"/>
      <c r="M288" s="205"/>
      <c r="N288" s="42"/>
      <c r="O288" s="42"/>
      <c r="P288" s="42"/>
      <c r="Q288" s="42"/>
      <c r="R288" s="42"/>
      <c r="S288" s="42"/>
      <c r="T288" s="78"/>
      <c r="AT288" s="24" t="s">
        <v>179</v>
      </c>
      <c r="AU288" s="24" t="s">
        <v>78</v>
      </c>
    </row>
    <row r="289" spans="2:65" s="1" customFormat="1" ht="31.5" customHeight="1">
      <c r="B289" s="41"/>
      <c r="C289" s="191" t="s">
        <v>436</v>
      </c>
      <c r="D289" s="191" t="s">
        <v>173</v>
      </c>
      <c r="E289" s="192" t="s">
        <v>437</v>
      </c>
      <c r="F289" s="193" t="s">
        <v>438</v>
      </c>
      <c r="G289" s="194" t="s">
        <v>419</v>
      </c>
      <c r="H289" s="195">
        <v>10</v>
      </c>
      <c r="I289" s="196">
        <v>157</v>
      </c>
      <c r="J289" s="197">
        <f>ROUND(I289*H289,2)</f>
        <v>1570</v>
      </c>
      <c r="K289" s="193" t="s">
        <v>176</v>
      </c>
      <c r="L289" s="61"/>
      <c r="M289" s="198" t="s">
        <v>21</v>
      </c>
      <c r="N289" s="199" t="s">
        <v>39</v>
      </c>
      <c r="O289" s="42"/>
      <c r="P289" s="200">
        <f>O289*H289</f>
        <v>0</v>
      </c>
      <c r="Q289" s="200">
        <v>0</v>
      </c>
      <c r="R289" s="200">
        <f>Q289*H289</f>
        <v>0</v>
      </c>
      <c r="S289" s="200">
        <v>0</v>
      </c>
      <c r="T289" s="201">
        <f>S289*H289</f>
        <v>0</v>
      </c>
      <c r="AR289" s="24" t="s">
        <v>177</v>
      </c>
      <c r="AT289" s="24" t="s">
        <v>173</v>
      </c>
      <c r="AU289" s="24" t="s">
        <v>78</v>
      </c>
      <c r="AY289" s="24" t="s">
        <v>171</v>
      </c>
      <c r="BE289" s="202">
        <f>IF(N289="základní",J289,0)</f>
        <v>1570</v>
      </c>
      <c r="BF289" s="202">
        <f>IF(N289="snížená",J289,0)</f>
        <v>0</v>
      </c>
      <c r="BG289" s="202">
        <f>IF(N289="zákl. přenesená",J289,0)</f>
        <v>0</v>
      </c>
      <c r="BH289" s="202">
        <f>IF(N289="sníž. přenesená",J289,0)</f>
        <v>0</v>
      </c>
      <c r="BI289" s="202">
        <f>IF(N289="nulová",J289,0)</f>
        <v>0</v>
      </c>
      <c r="BJ289" s="24" t="s">
        <v>76</v>
      </c>
      <c r="BK289" s="202">
        <f>ROUND(I289*H289,2)</f>
        <v>1570</v>
      </c>
      <c r="BL289" s="24" t="s">
        <v>177</v>
      </c>
      <c r="BM289" s="24" t="s">
        <v>439</v>
      </c>
    </row>
    <row r="290" spans="2:65" s="1" customFormat="1" ht="27">
      <c r="B290" s="41"/>
      <c r="C290" s="63"/>
      <c r="D290" s="203" t="s">
        <v>179</v>
      </c>
      <c r="E290" s="63"/>
      <c r="F290" s="204" t="s">
        <v>440</v>
      </c>
      <c r="G290" s="63"/>
      <c r="H290" s="63"/>
      <c r="I290" s="161"/>
      <c r="J290" s="63"/>
      <c r="K290" s="63"/>
      <c r="L290" s="61"/>
      <c r="M290" s="205"/>
      <c r="N290" s="42"/>
      <c r="O290" s="42"/>
      <c r="P290" s="42"/>
      <c r="Q290" s="42"/>
      <c r="R290" s="42"/>
      <c r="S290" s="42"/>
      <c r="T290" s="78"/>
      <c r="AT290" s="24" t="s">
        <v>179</v>
      </c>
      <c r="AU290" s="24" t="s">
        <v>78</v>
      </c>
    </row>
    <row r="291" spans="2:65" s="11" customFormat="1">
      <c r="B291" s="206"/>
      <c r="C291" s="207"/>
      <c r="D291" s="203" t="s">
        <v>181</v>
      </c>
      <c r="E291" s="208" t="s">
        <v>21</v>
      </c>
      <c r="F291" s="209" t="s">
        <v>441</v>
      </c>
      <c r="G291" s="207"/>
      <c r="H291" s="210" t="s">
        <v>21</v>
      </c>
      <c r="I291" s="211"/>
      <c r="J291" s="207"/>
      <c r="K291" s="207"/>
      <c r="L291" s="212"/>
      <c r="M291" s="213"/>
      <c r="N291" s="214"/>
      <c r="O291" s="214"/>
      <c r="P291" s="214"/>
      <c r="Q291" s="214"/>
      <c r="R291" s="214"/>
      <c r="S291" s="214"/>
      <c r="T291" s="215"/>
      <c r="AT291" s="216" t="s">
        <v>181</v>
      </c>
      <c r="AU291" s="216" t="s">
        <v>78</v>
      </c>
      <c r="AV291" s="11" t="s">
        <v>76</v>
      </c>
      <c r="AW291" s="11" t="s">
        <v>32</v>
      </c>
      <c r="AX291" s="11" t="s">
        <v>68</v>
      </c>
      <c r="AY291" s="216" t="s">
        <v>171</v>
      </c>
    </row>
    <row r="292" spans="2:65" s="12" customFormat="1">
      <c r="B292" s="217"/>
      <c r="C292" s="218"/>
      <c r="D292" s="203" t="s">
        <v>181</v>
      </c>
      <c r="E292" s="229" t="s">
        <v>21</v>
      </c>
      <c r="F292" s="230" t="s">
        <v>442</v>
      </c>
      <c r="G292" s="218"/>
      <c r="H292" s="231">
        <v>6</v>
      </c>
      <c r="I292" s="223"/>
      <c r="J292" s="218"/>
      <c r="K292" s="218"/>
      <c r="L292" s="224"/>
      <c r="M292" s="225"/>
      <c r="N292" s="226"/>
      <c r="O292" s="226"/>
      <c r="P292" s="226"/>
      <c r="Q292" s="226"/>
      <c r="R292" s="226"/>
      <c r="S292" s="226"/>
      <c r="T292" s="227"/>
      <c r="AT292" s="228" t="s">
        <v>181</v>
      </c>
      <c r="AU292" s="228" t="s">
        <v>78</v>
      </c>
      <c r="AV292" s="12" t="s">
        <v>78</v>
      </c>
      <c r="AW292" s="12" t="s">
        <v>32</v>
      </c>
      <c r="AX292" s="12" t="s">
        <v>68</v>
      </c>
      <c r="AY292" s="228" t="s">
        <v>171</v>
      </c>
    </row>
    <row r="293" spans="2:65" s="12" customFormat="1">
      <c r="B293" s="217"/>
      <c r="C293" s="218"/>
      <c r="D293" s="203" t="s">
        <v>181</v>
      </c>
      <c r="E293" s="229" t="s">
        <v>21</v>
      </c>
      <c r="F293" s="230" t="s">
        <v>443</v>
      </c>
      <c r="G293" s="218"/>
      <c r="H293" s="231">
        <v>2</v>
      </c>
      <c r="I293" s="223"/>
      <c r="J293" s="218"/>
      <c r="K293" s="218"/>
      <c r="L293" s="224"/>
      <c r="M293" s="225"/>
      <c r="N293" s="226"/>
      <c r="O293" s="226"/>
      <c r="P293" s="226"/>
      <c r="Q293" s="226"/>
      <c r="R293" s="226"/>
      <c r="S293" s="226"/>
      <c r="T293" s="227"/>
      <c r="AT293" s="228" t="s">
        <v>181</v>
      </c>
      <c r="AU293" s="228" t="s">
        <v>78</v>
      </c>
      <c r="AV293" s="12" t="s">
        <v>78</v>
      </c>
      <c r="AW293" s="12" t="s">
        <v>32</v>
      </c>
      <c r="AX293" s="12" t="s">
        <v>68</v>
      </c>
      <c r="AY293" s="228" t="s">
        <v>171</v>
      </c>
    </row>
    <row r="294" spans="2:65" s="12" customFormat="1" ht="27">
      <c r="B294" s="217"/>
      <c r="C294" s="218"/>
      <c r="D294" s="203" t="s">
        <v>181</v>
      </c>
      <c r="E294" s="229" t="s">
        <v>21</v>
      </c>
      <c r="F294" s="230" t="s">
        <v>444</v>
      </c>
      <c r="G294" s="218"/>
      <c r="H294" s="231">
        <v>2</v>
      </c>
      <c r="I294" s="223"/>
      <c r="J294" s="218"/>
      <c r="K294" s="218"/>
      <c r="L294" s="224"/>
      <c r="M294" s="225"/>
      <c r="N294" s="226"/>
      <c r="O294" s="226"/>
      <c r="P294" s="226"/>
      <c r="Q294" s="226"/>
      <c r="R294" s="226"/>
      <c r="S294" s="226"/>
      <c r="T294" s="227"/>
      <c r="AT294" s="228" t="s">
        <v>181</v>
      </c>
      <c r="AU294" s="228" t="s">
        <v>78</v>
      </c>
      <c r="AV294" s="12" t="s">
        <v>78</v>
      </c>
      <c r="AW294" s="12" t="s">
        <v>32</v>
      </c>
      <c r="AX294" s="12" t="s">
        <v>68</v>
      </c>
      <c r="AY294" s="228" t="s">
        <v>171</v>
      </c>
    </row>
    <row r="295" spans="2:65" s="13" customFormat="1">
      <c r="B295" s="232"/>
      <c r="C295" s="233"/>
      <c r="D295" s="219" t="s">
        <v>181</v>
      </c>
      <c r="E295" s="243" t="s">
        <v>117</v>
      </c>
      <c r="F295" s="244" t="s">
        <v>197</v>
      </c>
      <c r="G295" s="233"/>
      <c r="H295" s="245">
        <v>10</v>
      </c>
      <c r="I295" s="237"/>
      <c r="J295" s="233"/>
      <c r="K295" s="233"/>
      <c r="L295" s="238"/>
      <c r="M295" s="239"/>
      <c r="N295" s="240"/>
      <c r="O295" s="240"/>
      <c r="P295" s="240"/>
      <c r="Q295" s="240"/>
      <c r="R295" s="240"/>
      <c r="S295" s="240"/>
      <c r="T295" s="241"/>
      <c r="AT295" s="242" t="s">
        <v>181</v>
      </c>
      <c r="AU295" s="242" t="s">
        <v>78</v>
      </c>
      <c r="AV295" s="13" t="s">
        <v>177</v>
      </c>
      <c r="AW295" s="13" t="s">
        <v>32</v>
      </c>
      <c r="AX295" s="13" t="s">
        <v>76</v>
      </c>
      <c r="AY295" s="242" t="s">
        <v>171</v>
      </c>
    </row>
    <row r="296" spans="2:65" s="1" customFormat="1" ht="22.5" customHeight="1">
      <c r="B296" s="41"/>
      <c r="C296" s="246" t="s">
        <v>445</v>
      </c>
      <c r="D296" s="246" t="s">
        <v>291</v>
      </c>
      <c r="E296" s="247" t="s">
        <v>446</v>
      </c>
      <c r="F296" s="248" t="s">
        <v>447</v>
      </c>
      <c r="G296" s="249" t="s">
        <v>419</v>
      </c>
      <c r="H296" s="250">
        <v>10</v>
      </c>
      <c r="I296" s="251">
        <v>92</v>
      </c>
      <c r="J296" s="252">
        <f>ROUND(I296*H296,2)</f>
        <v>920</v>
      </c>
      <c r="K296" s="248" t="s">
        <v>176</v>
      </c>
      <c r="L296" s="253"/>
      <c r="M296" s="254" t="s">
        <v>21</v>
      </c>
      <c r="N296" s="255" t="s">
        <v>39</v>
      </c>
      <c r="O296" s="42"/>
      <c r="P296" s="200">
        <f>O296*H296</f>
        <v>0</v>
      </c>
      <c r="Q296" s="200">
        <v>8.8000000000000003E-4</v>
      </c>
      <c r="R296" s="200">
        <f>Q296*H296</f>
        <v>8.8000000000000005E-3</v>
      </c>
      <c r="S296" s="200">
        <v>0</v>
      </c>
      <c r="T296" s="201">
        <f>S296*H296</f>
        <v>0</v>
      </c>
      <c r="AR296" s="24" t="s">
        <v>186</v>
      </c>
      <c r="AT296" s="24" t="s">
        <v>291</v>
      </c>
      <c r="AU296" s="24" t="s">
        <v>78</v>
      </c>
      <c r="AY296" s="24" t="s">
        <v>171</v>
      </c>
      <c r="BE296" s="202">
        <f>IF(N296="základní",J296,0)</f>
        <v>920</v>
      </c>
      <c r="BF296" s="202">
        <f>IF(N296="snížená",J296,0)</f>
        <v>0</v>
      </c>
      <c r="BG296" s="202">
        <f>IF(N296="zákl. přenesená",J296,0)</f>
        <v>0</v>
      </c>
      <c r="BH296" s="202">
        <f>IF(N296="sníž. přenesená",J296,0)</f>
        <v>0</v>
      </c>
      <c r="BI296" s="202">
        <f>IF(N296="nulová",J296,0)</f>
        <v>0</v>
      </c>
      <c r="BJ296" s="24" t="s">
        <v>76</v>
      </c>
      <c r="BK296" s="202">
        <f>ROUND(I296*H296,2)</f>
        <v>920</v>
      </c>
      <c r="BL296" s="24" t="s">
        <v>177</v>
      </c>
      <c r="BM296" s="24" t="s">
        <v>448</v>
      </c>
    </row>
    <row r="297" spans="2:65" s="1" customFormat="1">
      <c r="B297" s="41"/>
      <c r="C297" s="63"/>
      <c r="D297" s="203" t="s">
        <v>179</v>
      </c>
      <c r="E297" s="63"/>
      <c r="F297" s="204" t="s">
        <v>449</v>
      </c>
      <c r="G297" s="63"/>
      <c r="H297" s="63"/>
      <c r="I297" s="161"/>
      <c r="J297" s="63"/>
      <c r="K297" s="63"/>
      <c r="L297" s="61"/>
      <c r="M297" s="205"/>
      <c r="N297" s="42"/>
      <c r="O297" s="42"/>
      <c r="P297" s="42"/>
      <c r="Q297" s="42"/>
      <c r="R297" s="42"/>
      <c r="S297" s="42"/>
      <c r="T297" s="78"/>
      <c r="AT297" s="24" t="s">
        <v>179</v>
      </c>
      <c r="AU297" s="24" t="s">
        <v>78</v>
      </c>
    </row>
    <row r="298" spans="2:65" s="12" customFormat="1">
      <c r="B298" s="217"/>
      <c r="C298" s="218"/>
      <c r="D298" s="219" t="s">
        <v>181</v>
      </c>
      <c r="E298" s="220" t="s">
        <v>21</v>
      </c>
      <c r="F298" s="221" t="s">
        <v>117</v>
      </c>
      <c r="G298" s="218"/>
      <c r="H298" s="222">
        <v>10</v>
      </c>
      <c r="I298" s="223"/>
      <c r="J298" s="218"/>
      <c r="K298" s="218"/>
      <c r="L298" s="224"/>
      <c r="M298" s="225"/>
      <c r="N298" s="226"/>
      <c r="O298" s="226"/>
      <c r="P298" s="226"/>
      <c r="Q298" s="226"/>
      <c r="R298" s="226"/>
      <c r="S298" s="226"/>
      <c r="T298" s="227"/>
      <c r="AT298" s="228" t="s">
        <v>181</v>
      </c>
      <c r="AU298" s="228" t="s">
        <v>78</v>
      </c>
      <c r="AV298" s="12" t="s">
        <v>78</v>
      </c>
      <c r="AW298" s="12" t="s">
        <v>32</v>
      </c>
      <c r="AX298" s="12" t="s">
        <v>76</v>
      </c>
      <c r="AY298" s="228" t="s">
        <v>171</v>
      </c>
    </row>
    <row r="299" spans="2:65" s="1" customFormat="1" ht="22.5" customHeight="1">
      <c r="B299" s="41"/>
      <c r="C299" s="191" t="s">
        <v>299</v>
      </c>
      <c r="D299" s="191" t="s">
        <v>173</v>
      </c>
      <c r="E299" s="192" t="s">
        <v>450</v>
      </c>
      <c r="F299" s="193" t="s">
        <v>451</v>
      </c>
      <c r="G299" s="194" t="s">
        <v>419</v>
      </c>
      <c r="H299" s="195">
        <v>5</v>
      </c>
      <c r="I299" s="196">
        <v>311</v>
      </c>
      <c r="J299" s="197">
        <f>ROUND(I299*H299,2)</f>
        <v>1555</v>
      </c>
      <c r="K299" s="193" t="s">
        <v>176</v>
      </c>
      <c r="L299" s="61"/>
      <c r="M299" s="198" t="s">
        <v>21</v>
      </c>
      <c r="N299" s="199" t="s">
        <v>39</v>
      </c>
      <c r="O299" s="42"/>
      <c r="P299" s="200">
        <f>O299*H299</f>
        <v>0</v>
      </c>
      <c r="Q299" s="200">
        <v>1.2E-4</v>
      </c>
      <c r="R299" s="200">
        <f>Q299*H299</f>
        <v>6.0000000000000006E-4</v>
      </c>
      <c r="S299" s="200">
        <v>0</v>
      </c>
      <c r="T299" s="201">
        <f>S299*H299</f>
        <v>0</v>
      </c>
      <c r="AR299" s="24" t="s">
        <v>177</v>
      </c>
      <c r="AT299" s="24" t="s">
        <v>173</v>
      </c>
      <c r="AU299" s="24" t="s">
        <v>78</v>
      </c>
      <c r="AY299" s="24" t="s">
        <v>171</v>
      </c>
      <c r="BE299" s="202">
        <f>IF(N299="základní",J299,0)</f>
        <v>1555</v>
      </c>
      <c r="BF299" s="202">
        <f>IF(N299="snížená",J299,0)</f>
        <v>0</v>
      </c>
      <c r="BG299" s="202">
        <f>IF(N299="zákl. přenesená",J299,0)</f>
        <v>0</v>
      </c>
      <c r="BH299" s="202">
        <f>IF(N299="sníž. přenesená",J299,0)</f>
        <v>0</v>
      </c>
      <c r="BI299" s="202">
        <f>IF(N299="nulová",J299,0)</f>
        <v>0</v>
      </c>
      <c r="BJ299" s="24" t="s">
        <v>76</v>
      </c>
      <c r="BK299" s="202">
        <f>ROUND(I299*H299,2)</f>
        <v>1555</v>
      </c>
      <c r="BL299" s="24" t="s">
        <v>177</v>
      </c>
      <c r="BM299" s="24" t="s">
        <v>452</v>
      </c>
    </row>
    <row r="300" spans="2:65" s="1" customFormat="1">
      <c r="B300" s="41"/>
      <c r="C300" s="63"/>
      <c r="D300" s="203" t="s">
        <v>179</v>
      </c>
      <c r="E300" s="63"/>
      <c r="F300" s="204" t="s">
        <v>453</v>
      </c>
      <c r="G300" s="63"/>
      <c r="H300" s="63"/>
      <c r="I300" s="161"/>
      <c r="J300" s="63"/>
      <c r="K300" s="63"/>
      <c r="L300" s="61"/>
      <c r="M300" s="205"/>
      <c r="N300" s="42"/>
      <c r="O300" s="42"/>
      <c r="P300" s="42"/>
      <c r="Q300" s="42"/>
      <c r="R300" s="42"/>
      <c r="S300" s="42"/>
      <c r="T300" s="78"/>
      <c r="AT300" s="24" t="s">
        <v>179</v>
      </c>
      <c r="AU300" s="24" t="s">
        <v>78</v>
      </c>
    </row>
    <row r="301" spans="2:65" s="11" customFormat="1">
      <c r="B301" s="206"/>
      <c r="C301" s="207"/>
      <c r="D301" s="203" t="s">
        <v>181</v>
      </c>
      <c r="E301" s="208" t="s">
        <v>21</v>
      </c>
      <c r="F301" s="209" t="s">
        <v>454</v>
      </c>
      <c r="G301" s="207"/>
      <c r="H301" s="210" t="s">
        <v>21</v>
      </c>
      <c r="I301" s="211"/>
      <c r="J301" s="207"/>
      <c r="K301" s="207"/>
      <c r="L301" s="212"/>
      <c r="M301" s="213"/>
      <c r="N301" s="214"/>
      <c r="O301" s="214"/>
      <c r="P301" s="214"/>
      <c r="Q301" s="214"/>
      <c r="R301" s="214"/>
      <c r="S301" s="214"/>
      <c r="T301" s="215"/>
      <c r="AT301" s="216" t="s">
        <v>181</v>
      </c>
      <c r="AU301" s="216" t="s">
        <v>78</v>
      </c>
      <c r="AV301" s="11" t="s">
        <v>76</v>
      </c>
      <c r="AW301" s="11" t="s">
        <v>32</v>
      </c>
      <c r="AX301" s="11" t="s">
        <v>68</v>
      </c>
      <c r="AY301" s="216" t="s">
        <v>171</v>
      </c>
    </row>
    <row r="302" spans="2:65" s="12" customFormat="1">
      <c r="B302" s="217"/>
      <c r="C302" s="218"/>
      <c r="D302" s="203" t="s">
        <v>181</v>
      </c>
      <c r="E302" s="229" t="s">
        <v>21</v>
      </c>
      <c r="F302" s="230" t="s">
        <v>455</v>
      </c>
      <c r="G302" s="218"/>
      <c r="H302" s="231">
        <v>3</v>
      </c>
      <c r="I302" s="223"/>
      <c r="J302" s="218"/>
      <c r="K302" s="218"/>
      <c r="L302" s="224"/>
      <c r="M302" s="225"/>
      <c r="N302" s="226"/>
      <c r="O302" s="226"/>
      <c r="P302" s="226"/>
      <c r="Q302" s="226"/>
      <c r="R302" s="226"/>
      <c r="S302" s="226"/>
      <c r="T302" s="227"/>
      <c r="AT302" s="228" t="s">
        <v>181</v>
      </c>
      <c r="AU302" s="228" t="s">
        <v>78</v>
      </c>
      <c r="AV302" s="12" t="s">
        <v>78</v>
      </c>
      <c r="AW302" s="12" t="s">
        <v>32</v>
      </c>
      <c r="AX302" s="12" t="s">
        <v>68</v>
      </c>
      <c r="AY302" s="228" t="s">
        <v>171</v>
      </c>
    </row>
    <row r="303" spans="2:65" s="12" customFormat="1">
      <c r="B303" s="217"/>
      <c r="C303" s="218"/>
      <c r="D303" s="203" t="s">
        <v>181</v>
      </c>
      <c r="E303" s="229" t="s">
        <v>21</v>
      </c>
      <c r="F303" s="230" t="s">
        <v>456</v>
      </c>
      <c r="G303" s="218"/>
      <c r="H303" s="231">
        <v>1</v>
      </c>
      <c r="I303" s="223"/>
      <c r="J303" s="218"/>
      <c r="K303" s="218"/>
      <c r="L303" s="224"/>
      <c r="M303" s="225"/>
      <c r="N303" s="226"/>
      <c r="O303" s="226"/>
      <c r="P303" s="226"/>
      <c r="Q303" s="226"/>
      <c r="R303" s="226"/>
      <c r="S303" s="226"/>
      <c r="T303" s="227"/>
      <c r="AT303" s="228" t="s">
        <v>181</v>
      </c>
      <c r="AU303" s="228" t="s">
        <v>78</v>
      </c>
      <c r="AV303" s="12" t="s">
        <v>78</v>
      </c>
      <c r="AW303" s="12" t="s">
        <v>32</v>
      </c>
      <c r="AX303" s="12" t="s">
        <v>68</v>
      </c>
      <c r="AY303" s="228" t="s">
        <v>171</v>
      </c>
    </row>
    <row r="304" spans="2:65" s="12" customFormat="1">
      <c r="B304" s="217"/>
      <c r="C304" s="218"/>
      <c r="D304" s="203" t="s">
        <v>181</v>
      </c>
      <c r="E304" s="229" t="s">
        <v>21</v>
      </c>
      <c r="F304" s="230" t="s">
        <v>21</v>
      </c>
      <c r="G304" s="218"/>
      <c r="H304" s="231">
        <v>0</v>
      </c>
      <c r="I304" s="223"/>
      <c r="J304" s="218"/>
      <c r="K304" s="218"/>
      <c r="L304" s="224"/>
      <c r="M304" s="225"/>
      <c r="N304" s="226"/>
      <c r="O304" s="226"/>
      <c r="P304" s="226"/>
      <c r="Q304" s="226"/>
      <c r="R304" s="226"/>
      <c r="S304" s="226"/>
      <c r="T304" s="227"/>
      <c r="AT304" s="228" t="s">
        <v>181</v>
      </c>
      <c r="AU304" s="228" t="s">
        <v>78</v>
      </c>
      <c r="AV304" s="12" t="s">
        <v>78</v>
      </c>
      <c r="AW304" s="12" t="s">
        <v>32</v>
      </c>
      <c r="AX304" s="12" t="s">
        <v>68</v>
      </c>
      <c r="AY304" s="228" t="s">
        <v>171</v>
      </c>
    </row>
    <row r="305" spans="2:65" s="12" customFormat="1" ht="27">
      <c r="B305" s="217"/>
      <c r="C305" s="218"/>
      <c r="D305" s="203" t="s">
        <v>181</v>
      </c>
      <c r="E305" s="229" t="s">
        <v>21</v>
      </c>
      <c r="F305" s="230" t="s">
        <v>457</v>
      </c>
      <c r="G305" s="218"/>
      <c r="H305" s="231">
        <v>1</v>
      </c>
      <c r="I305" s="223"/>
      <c r="J305" s="218"/>
      <c r="K305" s="218"/>
      <c r="L305" s="224"/>
      <c r="M305" s="225"/>
      <c r="N305" s="226"/>
      <c r="O305" s="226"/>
      <c r="P305" s="226"/>
      <c r="Q305" s="226"/>
      <c r="R305" s="226"/>
      <c r="S305" s="226"/>
      <c r="T305" s="227"/>
      <c r="AT305" s="228" t="s">
        <v>181</v>
      </c>
      <c r="AU305" s="228" t="s">
        <v>78</v>
      </c>
      <c r="AV305" s="12" t="s">
        <v>78</v>
      </c>
      <c r="AW305" s="12" t="s">
        <v>32</v>
      </c>
      <c r="AX305" s="12" t="s">
        <v>68</v>
      </c>
      <c r="AY305" s="228" t="s">
        <v>171</v>
      </c>
    </row>
    <row r="306" spans="2:65" s="12" customFormat="1">
      <c r="B306" s="217"/>
      <c r="C306" s="218"/>
      <c r="D306" s="203" t="s">
        <v>181</v>
      </c>
      <c r="E306" s="229" t="s">
        <v>21</v>
      </c>
      <c r="F306" s="230" t="s">
        <v>21</v>
      </c>
      <c r="G306" s="218"/>
      <c r="H306" s="231">
        <v>0</v>
      </c>
      <c r="I306" s="223"/>
      <c r="J306" s="218"/>
      <c r="K306" s="218"/>
      <c r="L306" s="224"/>
      <c r="M306" s="225"/>
      <c r="N306" s="226"/>
      <c r="O306" s="226"/>
      <c r="P306" s="226"/>
      <c r="Q306" s="226"/>
      <c r="R306" s="226"/>
      <c r="S306" s="226"/>
      <c r="T306" s="227"/>
      <c r="AT306" s="228" t="s">
        <v>181</v>
      </c>
      <c r="AU306" s="228" t="s">
        <v>78</v>
      </c>
      <c r="AV306" s="12" t="s">
        <v>78</v>
      </c>
      <c r="AW306" s="12" t="s">
        <v>32</v>
      </c>
      <c r="AX306" s="12" t="s">
        <v>68</v>
      </c>
      <c r="AY306" s="228" t="s">
        <v>171</v>
      </c>
    </row>
    <row r="307" spans="2:65" s="13" customFormat="1">
      <c r="B307" s="232"/>
      <c r="C307" s="233"/>
      <c r="D307" s="219" t="s">
        <v>181</v>
      </c>
      <c r="E307" s="243" t="s">
        <v>120</v>
      </c>
      <c r="F307" s="244" t="s">
        <v>197</v>
      </c>
      <c r="G307" s="233"/>
      <c r="H307" s="245">
        <v>5</v>
      </c>
      <c r="I307" s="237"/>
      <c r="J307" s="233"/>
      <c r="K307" s="233"/>
      <c r="L307" s="238"/>
      <c r="M307" s="239"/>
      <c r="N307" s="240"/>
      <c r="O307" s="240"/>
      <c r="P307" s="240"/>
      <c r="Q307" s="240"/>
      <c r="R307" s="240"/>
      <c r="S307" s="240"/>
      <c r="T307" s="241"/>
      <c r="AT307" s="242" t="s">
        <v>181</v>
      </c>
      <c r="AU307" s="242" t="s">
        <v>78</v>
      </c>
      <c r="AV307" s="13" t="s">
        <v>177</v>
      </c>
      <c r="AW307" s="13" t="s">
        <v>32</v>
      </c>
      <c r="AX307" s="13" t="s">
        <v>76</v>
      </c>
      <c r="AY307" s="242" t="s">
        <v>171</v>
      </c>
    </row>
    <row r="308" spans="2:65" s="1" customFormat="1" ht="22.5" customHeight="1">
      <c r="B308" s="41"/>
      <c r="C308" s="246" t="s">
        <v>458</v>
      </c>
      <c r="D308" s="246" t="s">
        <v>291</v>
      </c>
      <c r="E308" s="247" t="s">
        <v>459</v>
      </c>
      <c r="F308" s="248" t="s">
        <v>460</v>
      </c>
      <c r="G308" s="249" t="s">
        <v>419</v>
      </c>
      <c r="H308" s="250">
        <v>5</v>
      </c>
      <c r="I308" s="251">
        <v>646</v>
      </c>
      <c r="J308" s="252">
        <f>ROUND(I308*H308,2)</f>
        <v>3230</v>
      </c>
      <c r="K308" s="248" t="s">
        <v>176</v>
      </c>
      <c r="L308" s="253"/>
      <c r="M308" s="254" t="s">
        <v>21</v>
      </c>
      <c r="N308" s="255" t="s">
        <v>39</v>
      </c>
      <c r="O308" s="42"/>
      <c r="P308" s="200">
        <f>O308*H308</f>
        <v>0</v>
      </c>
      <c r="Q308" s="200">
        <v>7.1799999999999998E-3</v>
      </c>
      <c r="R308" s="200">
        <f>Q308*H308</f>
        <v>3.5900000000000001E-2</v>
      </c>
      <c r="S308" s="200">
        <v>0</v>
      </c>
      <c r="T308" s="201">
        <f>S308*H308</f>
        <v>0</v>
      </c>
      <c r="AR308" s="24" t="s">
        <v>186</v>
      </c>
      <c r="AT308" s="24" t="s">
        <v>291</v>
      </c>
      <c r="AU308" s="24" t="s">
        <v>78</v>
      </c>
      <c r="AY308" s="24" t="s">
        <v>171</v>
      </c>
      <c r="BE308" s="202">
        <f>IF(N308="základní",J308,0)</f>
        <v>3230</v>
      </c>
      <c r="BF308" s="202">
        <f>IF(N308="snížená",J308,0)</f>
        <v>0</v>
      </c>
      <c r="BG308" s="202">
        <f>IF(N308="zákl. přenesená",J308,0)</f>
        <v>0</v>
      </c>
      <c r="BH308" s="202">
        <f>IF(N308="sníž. přenesená",J308,0)</f>
        <v>0</v>
      </c>
      <c r="BI308" s="202">
        <f>IF(N308="nulová",J308,0)</f>
        <v>0</v>
      </c>
      <c r="BJ308" s="24" t="s">
        <v>76</v>
      </c>
      <c r="BK308" s="202">
        <f>ROUND(I308*H308,2)</f>
        <v>3230</v>
      </c>
      <c r="BL308" s="24" t="s">
        <v>177</v>
      </c>
      <c r="BM308" s="24" t="s">
        <v>461</v>
      </c>
    </row>
    <row r="309" spans="2:65" s="1" customFormat="1">
      <c r="B309" s="41"/>
      <c r="C309" s="63"/>
      <c r="D309" s="203" t="s">
        <v>179</v>
      </c>
      <c r="E309" s="63"/>
      <c r="F309" s="204" t="s">
        <v>462</v>
      </c>
      <c r="G309" s="63"/>
      <c r="H309" s="63"/>
      <c r="I309" s="161"/>
      <c r="J309" s="63"/>
      <c r="K309" s="63"/>
      <c r="L309" s="61"/>
      <c r="M309" s="205"/>
      <c r="N309" s="42"/>
      <c r="O309" s="42"/>
      <c r="P309" s="42"/>
      <c r="Q309" s="42"/>
      <c r="R309" s="42"/>
      <c r="S309" s="42"/>
      <c r="T309" s="78"/>
      <c r="AT309" s="24" t="s">
        <v>179</v>
      </c>
      <c r="AU309" s="24" t="s">
        <v>78</v>
      </c>
    </row>
    <row r="310" spans="2:65" s="12" customFormat="1">
      <c r="B310" s="217"/>
      <c r="C310" s="218"/>
      <c r="D310" s="219" t="s">
        <v>181</v>
      </c>
      <c r="E310" s="220" t="s">
        <v>21</v>
      </c>
      <c r="F310" s="221" t="s">
        <v>120</v>
      </c>
      <c r="G310" s="218"/>
      <c r="H310" s="222">
        <v>5</v>
      </c>
      <c r="I310" s="223"/>
      <c r="J310" s="218"/>
      <c r="K310" s="218"/>
      <c r="L310" s="224"/>
      <c r="M310" s="225"/>
      <c r="N310" s="226"/>
      <c r="O310" s="226"/>
      <c r="P310" s="226"/>
      <c r="Q310" s="226"/>
      <c r="R310" s="226"/>
      <c r="S310" s="226"/>
      <c r="T310" s="227"/>
      <c r="AT310" s="228" t="s">
        <v>181</v>
      </c>
      <c r="AU310" s="228" t="s">
        <v>78</v>
      </c>
      <c r="AV310" s="12" t="s">
        <v>78</v>
      </c>
      <c r="AW310" s="12" t="s">
        <v>32</v>
      </c>
      <c r="AX310" s="12" t="s">
        <v>76</v>
      </c>
      <c r="AY310" s="228" t="s">
        <v>171</v>
      </c>
    </row>
    <row r="311" spans="2:65" s="1" customFormat="1" ht="22.5" customHeight="1">
      <c r="B311" s="41"/>
      <c r="C311" s="191" t="s">
        <v>463</v>
      </c>
      <c r="D311" s="191" t="s">
        <v>173</v>
      </c>
      <c r="E311" s="192" t="s">
        <v>464</v>
      </c>
      <c r="F311" s="193" t="s">
        <v>465</v>
      </c>
      <c r="G311" s="194" t="s">
        <v>419</v>
      </c>
      <c r="H311" s="195">
        <v>3</v>
      </c>
      <c r="I311" s="196">
        <v>1208</v>
      </c>
      <c r="J311" s="197">
        <f>ROUND(I311*H311,2)</f>
        <v>3624</v>
      </c>
      <c r="K311" s="193" t="s">
        <v>176</v>
      </c>
      <c r="L311" s="61"/>
      <c r="M311" s="198" t="s">
        <v>21</v>
      </c>
      <c r="N311" s="199" t="s">
        <v>39</v>
      </c>
      <c r="O311" s="42"/>
      <c r="P311" s="200">
        <f>O311*H311</f>
        <v>0</v>
      </c>
      <c r="Q311" s="200">
        <v>8.1399999999999997E-3</v>
      </c>
      <c r="R311" s="200">
        <f>Q311*H311</f>
        <v>2.4419999999999997E-2</v>
      </c>
      <c r="S311" s="200">
        <v>0</v>
      </c>
      <c r="T311" s="201">
        <f>S311*H311</f>
        <v>0</v>
      </c>
      <c r="AR311" s="24" t="s">
        <v>177</v>
      </c>
      <c r="AT311" s="24" t="s">
        <v>173</v>
      </c>
      <c r="AU311" s="24" t="s">
        <v>78</v>
      </c>
      <c r="AY311" s="24" t="s">
        <v>171</v>
      </c>
      <c r="BE311" s="202">
        <f>IF(N311="základní",J311,0)</f>
        <v>3624</v>
      </c>
      <c r="BF311" s="202">
        <f>IF(N311="snížená",J311,0)</f>
        <v>0</v>
      </c>
      <c r="BG311" s="202">
        <f>IF(N311="zákl. přenesená",J311,0)</f>
        <v>0</v>
      </c>
      <c r="BH311" s="202">
        <f>IF(N311="sníž. přenesená",J311,0)</f>
        <v>0</v>
      </c>
      <c r="BI311" s="202">
        <f>IF(N311="nulová",J311,0)</f>
        <v>0</v>
      </c>
      <c r="BJ311" s="24" t="s">
        <v>76</v>
      </c>
      <c r="BK311" s="202">
        <f>ROUND(I311*H311,2)</f>
        <v>3624</v>
      </c>
      <c r="BL311" s="24" t="s">
        <v>177</v>
      </c>
      <c r="BM311" s="24" t="s">
        <v>466</v>
      </c>
    </row>
    <row r="312" spans="2:65" s="1" customFormat="1">
      <c r="B312" s="41"/>
      <c r="C312" s="63"/>
      <c r="D312" s="203" t="s">
        <v>179</v>
      </c>
      <c r="E312" s="63"/>
      <c r="F312" s="204" t="s">
        <v>467</v>
      </c>
      <c r="G312" s="63"/>
      <c r="H312" s="63"/>
      <c r="I312" s="161"/>
      <c r="J312" s="63"/>
      <c r="K312" s="63"/>
      <c r="L312" s="61"/>
      <c r="M312" s="205"/>
      <c r="N312" s="42"/>
      <c r="O312" s="42"/>
      <c r="P312" s="42"/>
      <c r="Q312" s="42"/>
      <c r="R312" s="42"/>
      <c r="S312" s="42"/>
      <c r="T312" s="78"/>
      <c r="AT312" s="24" t="s">
        <v>179</v>
      </c>
      <c r="AU312" s="24" t="s">
        <v>78</v>
      </c>
    </row>
    <row r="313" spans="2:65" s="12" customFormat="1">
      <c r="B313" s="217"/>
      <c r="C313" s="218"/>
      <c r="D313" s="219" t="s">
        <v>181</v>
      </c>
      <c r="E313" s="220" t="s">
        <v>21</v>
      </c>
      <c r="F313" s="221" t="s">
        <v>468</v>
      </c>
      <c r="G313" s="218"/>
      <c r="H313" s="222">
        <v>3</v>
      </c>
      <c r="I313" s="223"/>
      <c r="J313" s="218"/>
      <c r="K313" s="218"/>
      <c r="L313" s="224"/>
      <c r="M313" s="225"/>
      <c r="N313" s="226"/>
      <c r="O313" s="226"/>
      <c r="P313" s="226"/>
      <c r="Q313" s="226"/>
      <c r="R313" s="226"/>
      <c r="S313" s="226"/>
      <c r="T313" s="227"/>
      <c r="AT313" s="228" t="s">
        <v>181</v>
      </c>
      <c r="AU313" s="228" t="s">
        <v>78</v>
      </c>
      <c r="AV313" s="12" t="s">
        <v>78</v>
      </c>
      <c r="AW313" s="12" t="s">
        <v>32</v>
      </c>
      <c r="AX313" s="12" t="s">
        <v>76</v>
      </c>
      <c r="AY313" s="228" t="s">
        <v>171</v>
      </c>
    </row>
    <row r="314" spans="2:65" s="1" customFormat="1" ht="22.5" customHeight="1">
      <c r="B314" s="41"/>
      <c r="C314" s="191" t="s">
        <v>469</v>
      </c>
      <c r="D314" s="191" t="s">
        <v>173</v>
      </c>
      <c r="E314" s="192" t="s">
        <v>470</v>
      </c>
      <c r="F314" s="193" t="s">
        <v>471</v>
      </c>
      <c r="G314" s="194" t="s">
        <v>419</v>
      </c>
      <c r="H314" s="195">
        <v>3</v>
      </c>
      <c r="I314" s="196">
        <v>1208</v>
      </c>
      <c r="J314" s="197">
        <f>ROUND(I314*H314,2)</f>
        <v>3624</v>
      </c>
      <c r="K314" s="193" t="s">
        <v>176</v>
      </c>
      <c r="L314" s="61"/>
      <c r="M314" s="198" t="s">
        <v>21</v>
      </c>
      <c r="N314" s="199" t="s">
        <v>39</v>
      </c>
      <c r="O314" s="42"/>
      <c r="P314" s="200">
        <f>O314*H314</f>
        <v>0</v>
      </c>
      <c r="Q314" s="200">
        <v>0.34089999999999998</v>
      </c>
      <c r="R314" s="200">
        <f>Q314*H314</f>
        <v>1.0226999999999999</v>
      </c>
      <c r="S314" s="200">
        <v>0</v>
      </c>
      <c r="T314" s="201">
        <f>S314*H314</f>
        <v>0</v>
      </c>
      <c r="AR314" s="24" t="s">
        <v>177</v>
      </c>
      <c r="AT314" s="24" t="s">
        <v>173</v>
      </c>
      <c r="AU314" s="24" t="s">
        <v>78</v>
      </c>
      <c r="AY314" s="24" t="s">
        <v>171</v>
      </c>
      <c r="BE314" s="202">
        <f>IF(N314="základní",J314,0)</f>
        <v>3624</v>
      </c>
      <c r="BF314" s="202">
        <f>IF(N314="snížená",J314,0)</f>
        <v>0</v>
      </c>
      <c r="BG314" s="202">
        <f>IF(N314="zákl. přenesená",J314,0)</f>
        <v>0</v>
      </c>
      <c r="BH314" s="202">
        <f>IF(N314="sníž. přenesená",J314,0)</f>
        <v>0</v>
      </c>
      <c r="BI314" s="202">
        <f>IF(N314="nulová",J314,0)</f>
        <v>0</v>
      </c>
      <c r="BJ314" s="24" t="s">
        <v>76</v>
      </c>
      <c r="BK314" s="202">
        <f>ROUND(I314*H314,2)</f>
        <v>3624</v>
      </c>
      <c r="BL314" s="24" t="s">
        <v>177</v>
      </c>
      <c r="BM314" s="24" t="s">
        <v>472</v>
      </c>
    </row>
    <row r="315" spans="2:65" s="1" customFormat="1">
      <c r="B315" s="41"/>
      <c r="C315" s="63"/>
      <c r="D315" s="203" t="s">
        <v>179</v>
      </c>
      <c r="E315" s="63"/>
      <c r="F315" s="204" t="s">
        <v>473</v>
      </c>
      <c r="G315" s="63"/>
      <c r="H315" s="63"/>
      <c r="I315" s="161"/>
      <c r="J315" s="63"/>
      <c r="K315" s="63"/>
      <c r="L315" s="61"/>
      <c r="M315" s="205"/>
      <c r="N315" s="42"/>
      <c r="O315" s="42"/>
      <c r="P315" s="42"/>
      <c r="Q315" s="42"/>
      <c r="R315" s="42"/>
      <c r="S315" s="42"/>
      <c r="T315" s="78"/>
      <c r="AT315" s="24" t="s">
        <v>179</v>
      </c>
      <c r="AU315" s="24" t="s">
        <v>78</v>
      </c>
    </row>
    <row r="316" spans="2:65" s="11" customFormat="1">
      <c r="B316" s="206"/>
      <c r="C316" s="207"/>
      <c r="D316" s="203" t="s">
        <v>181</v>
      </c>
      <c r="E316" s="208" t="s">
        <v>21</v>
      </c>
      <c r="F316" s="209" t="s">
        <v>474</v>
      </c>
      <c r="G316" s="207"/>
      <c r="H316" s="210" t="s">
        <v>21</v>
      </c>
      <c r="I316" s="211"/>
      <c r="J316" s="207"/>
      <c r="K316" s="207"/>
      <c r="L316" s="212"/>
      <c r="M316" s="213"/>
      <c r="N316" s="214"/>
      <c r="O316" s="214"/>
      <c r="P316" s="214"/>
      <c r="Q316" s="214"/>
      <c r="R316" s="214"/>
      <c r="S316" s="214"/>
      <c r="T316" s="215"/>
      <c r="AT316" s="216" t="s">
        <v>181</v>
      </c>
      <c r="AU316" s="216" t="s">
        <v>78</v>
      </c>
      <c r="AV316" s="11" t="s">
        <v>76</v>
      </c>
      <c r="AW316" s="11" t="s">
        <v>32</v>
      </c>
      <c r="AX316" s="11" t="s">
        <v>68</v>
      </c>
      <c r="AY316" s="216" t="s">
        <v>171</v>
      </c>
    </row>
    <row r="317" spans="2:65" s="12" customFormat="1">
      <c r="B317" s="217"/>
      <c r="C317" s="218"/>
      <c r="D317" s="219" t="s">
        <v>181</v>
      </c>
      <c r="E317" s="220" t="s">
        <v>125</v>
      </c>
      <c r="F317" s="221" t="s">
        <v>455</v>
      </c>
      <c r="G317" s="218"/>
      <c r="H317" s="222">
        <v>3</v>
      </c>
      <c r="I317" s="223"/>
      <c r="J317" s="218"/>
      <c r="K317" s="218"/>
      <c r="L317" s="224"/>
      <c r="M317" s="225"/>
      <c r="N317" s="226"/>
      <c r="O317" s="226"/>
      <c r="P317" s="226"/>
      <c r="Q317" s="226"/>
      <c r="R317" s="226"/>
      <c r="S317" s="226"/>
      <c r="T317" s="227"/>
      <c r="AT317" s="228" t="s">
        <v>181</v>
      </c>
      <c r="AU317" s="228" t="s">
        <v>78</v>
      </c>
      <c r="AV317" s="12" t="s">
        <v>78</v>
      </c>
      <c r="AW317" s="12" t="s">
        <v>32</v>
      </c>
      <c r="AX317" s="12" t="s">
        <v>76</v>
      </c>
      <c r="AY317" s="228" t="s">
        <v>171</v>
      </c>
    </row>
    <row r="318" spans="2:65" s="1" customFormat="1" ht="22.5" customHeight="1">
      <c r="B318" s="41"/>
      <c r="C318" s="246" t="s">
        <v>317</v>
      </c>
      <c r="D318" s="246" t="s">
        <v>291</v>
      </c>
      <c r="E318" s="247" t="s">
        <v>475</v>
      </c>
      <c r="F318" s="248" t="s">
        <v>476</v>
      </c>
      <c r="G318" s="249" t="s">
        <v>419</v>
      </c>
      <c r="H318" s="250">
        <v>6</v>
      </c>
      <c r="I318" s="251">
        <v>682</v>
      </c>
      <c r="J318" s="252">
        <f>ROUND(I318*H318,2)</f>
        <v>4092</v>
      </c>
      <c r="K318" s="248" t="s">
        <v>176</v>
      </c>
      <c r="L318" s="253"/>
      <c r="M318" s="254" t="s">
        <v>21</v>
      </c>
      <c r="N318" s="255" t="s">
        <v>39</v>
      </c>
      <c r="O318" s="42"/>
      <c r="P318" s="200">
        <f>O318*H318</f>
        <v>0</v>
      </c>
      <c r="Q318" s="200">
        <v>6.1399999999999996E-3</v>
      </c>
      <c r="R318" s="200">
        <f>Q318*H318</f>
        <v>3.6839999999999998E-2</v>
      </c>
      <c r="S318" s="200">
        <v>0</v>
      </c>
      <c r="T318" s="201">
        <f>S318*H318</f>
        <v>0</v>
      </c>
      <c r="AR318" s="24" t="s">
        <v>186</v>
      </c>
      <c r="AT318" s="24" t="s">
        <v>291</v>
      </c>
      <c r="AU318" s="24" t="s">
        <v>78</v>
      </c>
      <c r="AY318" s="24" t="s">
        <v>171</v>
      </c>
      <c r="BE318" s="202">
        <f>IF(N318="základní",J318,0)</f>
        <v>4092</v>
      </c>
      <c r="BF318" s="202">
        <f>IF(N318="snížená",J318,0)</f>
        <v>0</v>
      </c>
      <c r="BG318" s="202">
        <f>IF(N318="zákl. přenesená",J318,0)</f>
        <v>0</v>
      </c>
      <c r="BH318" s="202">
        <f>IF(N318="sníž. přenesená",J318,0)</f>
        <v>0</v>
      </c>
      <c r="BI318" s="202">
        <f>IF(N318="nulová",J318,0)</f>
        <v>0</v>
      </c>
      <c r="BJ318" s="24" t="s">
        <v>76</v>
      </c>
      <c r="BK318" s="202">
        <f>ROUND(I318*H318,2)</f>
        <v>4092</v>
      </c>
      <c r="BL318" s="24" t="s">
        <v>177</v>
      </c>
      <c r="BM318" s="24" t="s">
        <v>477</v>
      </c>
    </row>
    <row r="319" spans="2:65" s="1" customFormat="1">
      <c r="B319" s="41"/>
      <c r="C319" s="63"/>
      <c r="D319" s="203" t="s">
        <v>179</v>
      </c>
      <c r="E319" s="63"/>
      <c r="F319" s="204" t="s">
        <v>478</v>
      </c>
      <c r="G319" s="63"/>
      <c r="H319" s="63"/>
      <c r="I319" s="161"/>
      <c r="J319" s="63"/>
      <c r="K319" s="63"/>
      <c r="L319" s="61"/>
      <c r="M319" s="205"/>
      <c r="N319" s="42"/>
      <c r="O319" s="42"/>
      <c r="P319" s="42"/>
      <c r="Q319" s="42"/>
      <c r="R319" s="42"/>
      <c r="S319" s="42"/>
      <c r="T319" s="78"/>
      <c r="AT319" s="24" t="s">
        <v>179</v>
      </c>
      <c r="AU319" s="24" t="s">
        <v>78</v>
      </c>
    </row>
    <row r="320" spans="2:65" s="12" customFormat="1">
      <c r="B320" s="217"/>
      <c r="C320" s="218"/>
      <c r="D320" s="219" t="s">
        <v>181</v>
      </c>
      <c r="E320" s="220" t="s">
        <v>21</v>
      </c>
      <c r="F320" s="221" t="s">
        <v>479</v>
      </c>
      <c r="G320" s="218"/>
      <c r="H320" s="222">
        <v>6</v>
      </c>
      <c r="I320" s="223"/>
      <c r="J320" s="218"/>
      <c r="K320" s="218"/>
      <c r="L320" s="224"/>
      <c r="M320" s="225"/>
      <c r="N320" s="226"/>
      <c r="O320" s="226"/>
      <c r="P320" s="226"/>
      <c r="Q320" s="226"/>
      <c r="R320" s="226"/>
      <c r="S320" s="226"/>
      <c r="T320" s="227"/>
      <c r="AT320" s="228" t="s">
        <v>181</v>
      </c>
      <c r="AU320" s="228" t="s">
        <v>78</v>
      </c>
      <c r="AV320" s="12" t="s">
        <v>78</v>
      </c>
      <c r="AW320" s="12" t="s">
        <v>32</v>
      </c>
      <c r="AX320" s="12" t="s">
        <v>76</v>
      </c>
      <c r="AY320" s="228" t="s">
        <v>171</v>
      </c>
    </row>
    <row r="321" spans="2:65" s="1" customFormat="1" ht="22.5" customHeight="1">
      <c r="B321" s="41"/>
      <c r="C321" s="246" t="s">
        <v>480</v>
      </c>
      <c r="D321" s="246" t="s">
        <v>291</v>
      </c>
      <c r="E321" s="247" t="s">
        <v>481</v>
      </c>
      <c r="F321" s="248" t="s">
        <v>482</v>
      </c>
      <c r="G321" s="249" t="s">
        <v>419</v>
      </c>
      <c r="H321" s="250">
        <v>6</v>
      </c>
      <c r="I321" s="251">
        <v>2205</v>
      </c>
      <c r="J321" s="252">
        <f>ROUND(I321*H321,2)</f>
        <v>13230</v>
      </c>
      <c r="K321" s="248" t="s">
        <v>176</v>
      </c>
      <c r="L321" s="253"/>
      <c r="M321" s="254" t="s">
        <v>21</v>
      </c>
      <c r="N321" s="255" t="s">
        <v>39</v>
      </c>
      <c r="O321" s="42"/>
      <c r="P321" s="200">
        <f>O321*H321</f>
        <v>0</v>
      </c>
      <c r="Q321" s="200">
        <v>1.7999999999999999E-2</v>
      </c>
      <c r="R321" s="200">
        <f>Q321*H321</f>
        <v>0.10799999999999998</v>
      </c>
      <c r="S321" s="200">
        <v>0</v>
      </c>
      <c r="T321" s="201">
        <f>S321*H321</f>
        <v>0</v>
      </c>
      <c r="AR321" s="24" t="s">
        <v>186</v>
      </c>
      <c r="AT321" s="24" t="s">
        <v>291</v>
      </c>
      <c r="AU321" s="24" t="s">
        <v>78</v>
      </c>
      <c r="AY321" s="24" t="s">
        <v>171</v>
      </c>
      <c r="BE321" s="202">
        <f>IF(N321="základní",J321,0)</f>
        <v>13230</v>
      </c>
      <c r="BF321" s="202">
        <f>IF(N321="snížená",J321,0)</f>
        <v>0</v>
      </c>
      <c r="BG321" s="202">
        <f>IF(N321="zákl. přenesená",J321,0)</f>
        <v>0</v>
      </c>
      <c r="BH321" s="202">
        <f>IF(N321="sníž. přenesená",J321,0)</f>
        <v>0</v>
      </c>
      <c r="BI321" s="202">
        <f>IF(N321="nulová",J321,0)</f>
        <v>0</v>
      </c>
      <c r="BJ321" s="24" t="s">
        <v>76</v>
      </c>
      <c r="BK321" s="202">
        <f>ROUND(I321*H321,2)</f>
        <v>13230</v>
      </c>
      <c r="BL321" s="24" t="s">
        <v>177</v>
      </c>
      <c r="BM321" s="24" t="s">
        <v>483</v>
      </c>
    </row>
    <row r="322" spans="2:65" s="1" customFormat="1">
      <c r="B322" s="41"/>
      <c r="C322" s="63"/>
      <c r="D322" s="203" t="s">
        <v>179</v>
      </c>
      <c r="E322" s="63"/>
      <c r="F322" s="204" t="s">
        <v>484</v>
      </c>
      <c r="G322" s="63"/>
      <c r="H322" s="63"/>
      <c r="I322" s="161"/>
      <c r="J322" s="63"/>
      <c r="K322" s="63"/>
      <c r="L322" s="61"/>
      <c r="M322" s="205"/>
      <c r="N322" s="42"/>
      <c r="O322" s="42"/>
      <c r="P322" s="42"/>
      <c r="Q322" s="42"/>
      <c r="R322" s="42"/>
      <c r="S322" s="42"/>
      <c r="T322" s="78"/>
      <c r="AT322" s="24" t="s">
        <v>179</v>
      </c>
      <c r="AU322" s="24" t="s">
        <v>78</v>
      </c>
    </row>
    <row r="323" spans="2:65" s="12" customFormat="1">
      <c r="B323" s="217"/>
      <c r="C323" s="218"/>
      <c r="D323" s="219" t="s">
        <v>181</v>
      </c>
      <c r="E323" s="220" t="s">
        <v>21</v>
      </c>
      <c r="F323" s="221" t="s">
        <v>479</v>
      </c>
      <c r="G323" s="218"/>
      <c r="H323" s="222">
        <v>6</v>
      </c>
      <c r="I323" s="223"/>
      <c r="J323" s="218"/>
      <c r="K323" s="218"/>
      <c r="L323" s="224"/>
      <c r="M323" s="225"/>
      <c r="N323" s="226"/>
      <c r="O323" s="226"/>
      <c r="P323" s="226"/>
      <c r="Q323" s="226"/>
      <c r="R323" s="226"/>
      <c r="S323" s="226"/>
      <c r="T323" s="227"/>
      <c r="AT323" s="228" t="s">
        <v>181</v>
      </c>
      <c r="AU323" s="228" t="s">
        <v>78</v>
      </c>
      <c r="AV323" s="12" t="s">
        <v>78</v>
      </c>
      <c r="AW323" s="12" t="s">
        <v>32</v>
      </c>
      <c r="AX323" s="12" t="s">
        <v>76</v>
      </c>
      <c r="AY323" s="228" t="s">
        <v>171</v>
      </c>
    </row>
    <row r="324" spans="2:65" s="1" customFormat="1" ht="22.5" customHeight="1">
      <c r="B324" s="41"/>
      <c r="C324" s="246" t="s">
        <v>485</v>
      </c>
      <c r="D324" s="246" t="s">
        <v>291</v>
      </c>
      <c r="E324" s="247" t="s">
        <v>486</v>
      </c>
      <c r="F324" s="248" t="s">
        <v>487</v>
      </c>
      <c r="G324" s="249" t="s">
        <v>419</v>
      </c>
      <c r="H324" s="250">
        <v>3</v>
      </c>
      <c r="I324" s="251">
        <v>3207</v>
      </c>
      <c r="J324" s="252">
        <f>ROUND(I324*H324,2)</f>
        <v>9621</v>
      </c>
      <c r="K324" s="248" t="s">
        <v>176</v>
      </c>
      <c r="L324" s="253"/>
      <c r="M324" s="254" t="s">
        <v>21</v>
      </c>
      <c r="N324" s="255" t="s">
        <v>39</v>
      </c>
      <c r="O324" s="42"/>
      <c r="P324" s="200">
        <f>O324*H324</f>
        <v>0</v>
      </c>
      <c r="Q324" s="200">
        <v>3.5000000000000003E-2</v>
      </c>
      <c r="R324" s="200">
        <f>Q324*H324</f>
        <v>0.10500000000000001</v>
      </c>
      <c r="S324" s="200">
        <v>0</v>
      </c>
      <c r="T324" s="201">
        <f>S324*H324</f>
        <v>0</v>
      </c>
      <c r="AR324" s="24" t="s">
        <v>186</v>
      </c>
      <c r="AT324" s="24" t="s">
        <v>291</v>
      </c>
      <c r="AU324" s="24" t="s">
        <v>78</v>
      </c>
      <c r="AY324" s="24" t="s">
        <v>171</v>
      </c>
      <c r="BE324" s="202">
        <f>IF(N324="základní",J324,0)</f>
        <v>9621</v>
      </c>
      <c r="BF324" s="202">
        <f>IF(N324="snížená",J324,0)</f>
        <v>0</v>
      </c>
      <c r="BG324" s="202">
        <f>IF(N324="zákl. přenesená",J324,0)</f>
        <v>0</v>
      </c>
      <c r="BH324" s="202">
        <f>IF(N324="sníž. přenesená",J324,0)</f>
        <v>0</v>
      </c>
      <c r="BI324" s="202">
        <f>IF(N324="nulová",J324,0)</f>
        <v>0</v>
      </c>
      <c r="BJ324" s="24" t="s">
        <v>76</v>
      </c>
      <c r="BK324" s="202">
        <f>ROUND(I324*H324,2)</f>
        <v>9621</v>
      </c>
      <c r="BL324" s="24" t="s">
        <v>177</v>
      </c>
      <c r="BM324" s="24" t="s">
        <v>488</v>
      </c>
    </row>
    <row r="325" spans="2:65" s="1" customFormat="1">
      <c r="B325" s="41"/>
      <c r="C325" s="63"/>
      <c r="D325" s="203" t="s">
        <v>179</v>
      </c>
      <c r="E325" s="63"/>
      <c r="F325" s="204" t="s">
        <v>489</v>
      </c>
      <c r="G325" s="63"/>
      <c r="H325" s="63"/>
      <c r="I325" s="161"/>
      <c r="J325" s="63"/>
      <c r="K325" s="63"/>
      <c r="L325" s="61"/>
      <c r="M325" s="205"/>
      <c r="N325" s="42"/>
      <c r="O325" s="42"/>
      <c r="P325" s="42"/>
      <c r="Q325" s="42"/>
      <c r="R325" s="42"/>
      <c r="S325" s="42"/>
      <c r="T325" s="78"/>
      <c r="AT325" s="24" t="s">
        <v>179</v>
      </c>
      <c r="AU325" s="24" t="s">
        <v>78</v>
      </c>
    </row>
    <row r="326" spans="2:65" s="12" customFormat="1">
      <c r="B326" s="217"/>
      <c r="C326" s="218"/>
      <c r="D326" s="219" t="s">
        <v>181</v>
      </c>
      <c r="E326" s="220" t="s">
        <v>21</v>
      </c>
      <c r="F326" s="221" t="s">
        <v>490</v>
      </c>
      <c r="G326" s="218"/>
      <c r="H326" s="222">
        <v>3</v>
      </c>
      <c r="I326" s="223"/>
      <c r="J326" s="218"/>
      <c r="K326" s="218"/>
      <c r="L326" s="224"/>
      <c r="M326" s="225"/>
      <c r="N326" s="226"/>
      <c r="O326" s="226"/>
      <c r="P326" s="226"/>
      <c r="Q326" s="226"/>
      <c r="R326" s="226"/>
      <c r="S326" s="226"/>
      <c r="T326" s="227"/>
      <c r="AT326" s="228" t="s">
        <v>181</v>
      </c>
      <c r="AU326" s="228" t="s">
        <v>78</v>
      </c>
      <c r="AV326" s="12" t="s">
        <v>78</v>
      </c>
      <c r="AW326" s="12" t="s">
        <v>32</v>
      </c>
      <c r="AX326" s="12" t="s">
        <v>76</v>
      </c>
      <c r="AY326" s="228" t="s">
        <v>171</v>
      </c>
    </row>
    <row r="327" spans="2:65" s="1" customFormat="1" ht="22.5" customHeight="1">
      <c r="B327" s="41"/>
      <c r="C327" s="246" t="s">
        <v>491</v>
      </c>
      <c r="D327" s="246" t="s">
        <v>291</v>
      </c>
      <c r="E327" s="247" t="s">
        <v>492</v>
      </c>
      <c r="F327" s="248" t="s">
        <v>493</v>
      </c>
      <c r="G327" s="249" t="s">
        <v>419</v>
      </c>
      <c r="H327" s="250">
        <v>3</v>
      </c>
      <c r="I327" s="251">
        <v>6112</v>
      </c>
      <c r="J327" s="252">
        <f>ROUND(I327*H327,2)</f>
        <v>18336</v>
      </c>
      <c r="K327" s="248" t="s">
        <v>176</v>
      </c>
      <c r="L327" s="253"/>
      <c r="M327" s="254" t="s">
        <v>21</v>
      </c>
      <c r="N327" s="255" t="s">
        <v>39</v>
      </c>
      <c r="O327" s="42"/>
      <c r="P327" s="200">
        <f>O327*H327</f>
        <v>0</v>
      </c>
      <c r="Q327" s="200">
        <v>9.5799999999999996E-2</v>
      </c>
      <c r="R327" s="200">
        <f>Q327*H327</f>
        <v>0.28739999999999999</v>
      </c>
      <c r="S327" s="200">
        <v>0</v>
      </c>
      <c r="T327" s="201">
        <f>S327*H327</f>
        <v>0</v>
      </c>
      <c r="AR327" s="24" t="s">
        <v>186</v>
      </c>
      <c r="AT327" s="24" t="s">
        <v>291</v>
      </c>
      <c r="AU327" s="24" t="s">
        <v>78</v>
      </c>
      <c r="AY327" s="24" t="s">
        <v>171</v>
      </c>
      <c r="BE327" s="202">
        <f>IF(N327="základní",J327,0)</f>
        <v>18336</v>
      </c>
      <c r="BF327" s="202">
        <f>IF(N327="snížená",J327,0)</f>
        <v>0</v>
      </c>
      <c r="BG327" s="202">
        <f>IF(N327="zákl. přenesená",J327,0)</f>
        <v>0</v>
      </c>
      <c r="BH327" s="202">
        <f>IF(N327="sníž. přenesená",J327,0)</f>
        <v>0</v>
      </c>
      <c r="BI327" s="202">
        <f>IF(N327="nulová",J327,0)</f>
        <v>0</v>
      </c>
      <c r="BJ327" s="24" t="s">
        <v>76</v>
      </c>
      <c r="BK327" s="202">
        <f>ROUND(I327*H327,2)</f>
        <v>18336</v>
      </c>
      <c r="BL327" s="24" t="s">
        <v>177</v>
      </c>
      <c r="BM327" s="24" t="s">
        <v>494</v>
      </c>
    </row>
    <row r="328" spans="2:65" s="1" customFormat="1">
      <c r="B328" s="41"/>
      <c r="C328" s="63"/>
      <c r="D328" s="203" t="s">
        <v>179</v>
      </c>
      <c r="E328" s="63"/>
      <c r="F328" s="204" t="s">
        <v>495</v>
      </c>
      <c r="G328" s="63"/>
      <c r="H328" s="63"/>
      <c r="I328" s="161"/>
      <c r="J328" s="63"/>
      <c r="K328" s="63"/>
      <c r="L328" s="61"/>
      <c r="M328" s="205"/>
      <c r="N328" s="42"/>
      <c r="O328" s="42"/>
      <c r="P328" s="42"/>
      <c r="Q328" s="42"/>
      <c r="R328" s="42"/>
      <c r="S328" s="42"/>
      <c r="T328" s="78"/>
      <c r="AT328" s="24" t="s">
        <v>179</v>
      </c>
      <c r="AU328" s="24" t="s">
        <v>78</v>
      </c>
    </row>
    <row r="329" spans="2:65" s="12" customFormat="1">
      <c r="B329" s="217"/>
      <c r="C329" s="218"/>
      <c r="D329" s="219" t="s">
        <v>181</v>
      </c>
      <c r="E329" s="220" t="s">
        <v>21</v>
      </c>
      <c r="F329" s="221" t="s">
        <v>496</v>
      </c>
      <c r="G329" s="218"/>
      <c r="H329" s="222">
        <v>3</v>
      </c>
      <c r="I329" s="223"/>
      <c r="J329" s="218"/>
      <c r="K329" s="218"/>
      <c r="L329" s="224"/>
      <c r="M329" s="225"/>
      <c r="N329" s="226"/>
      <c r="O329" s="226"/>
      <c r="P329" s="226"/>
      <c r="Q329" s="226"/>
      <c r="R329" s="226"/>
      <c r="S329" s="226"/>
      <c r="T329" s="227"/>
      <c r="AT329" s="228" t="s">
        <v>181</v>
      </c>
      <c r="AU329" s="228" t="s">
        <v>78</v>
      </c>
      <c r="AV329" s="12" t="s">
        <v>78</v>
      </c>
      <c r="AW329" s="12" t="s">
        <v>32</v>
      </c>
      <c r="AX329" s="12" t="s">
        <v>76</v>
      </c>
      <c r="AY329" s="228" t="s">
        <v>171</v>
      </c>
    </row>
    <row r="330" spans="2:65" s="1" customFormat="1" ht="22.5" customHeight="1">
      <c r="B330" s="41"/>
      <c r="C330" s="246" t="s">
        <v>497</v>
      </c>
      <c r="D330" s="246" t="s">
        <v>291</v>
      </c>
      <c r="E330" s="247" t="s">
        <v>498</v>
      </c>
      <c r="F330" s="248" t="s">
        <v>499</v>
      </c>
      <c r="G330" s="249" t="s">
        <v>419</v>
      </c>
      <c r="H330" s="250">
        <v>3</v>
      </c>
      <c r="I330" s="251">
        <v>852</v>
      </c>
      <c r="J330" s="252">
        <f>ROUND(I330*H330,2)</f>
        <v>2556</v>
      </c>
      <c r="K330" s="248" t="s">
        <v>176</v>
      </c>
      <c r="L330" s="253"/>
      <c r="M330" s="254" t="s">
        <v>21</v>
      </c>
      <c r="N330" s="255" t="s">
        <v>39</v>
      </c>
      <c r="O330" s="42"/>
      <c r="P330" s="200">
        <f>O330*H330</f>
        <v>0</v>
      </c>
      <c r="Q330" s="200">
        <v>2.3E-3</v>
      </c>
      <c r="R330" s="200">
        <f>Q330*H330</f>
        <v>6.8999999999999999E-3</v>
      </c>
      <c r="S330" s="200">
        <v>0</v>
      </c>
      <c r="T330" s="201">
        <f>S330*H330</f>
        <v>0</v>
      </c>
      <c r="AR330" s="24" t="s">
        <v>186</v>
      </c>
      <c r="AT330" s="24" t="s">
        <v>291</v>
      </c>
      <c r="AU330" s="24" t="s">
        <v>78</v>
      </c>
      <c r="AY330" s="24" t="s">
        <v>171</v>
      </c>
      <c r="BE330" s="202">
        <f>IF(N330="základní",J330,0)</f>
        <v>2556</v>
      </c>
      <c r="BF330" s="202">
        <f>IF(N330="snížená",J330,0)</f>
        <v>0</v>
      </c>
      <c r="BG330" s="202">
        <f>IF(N330="zákl. přenesená",J330,0)</f>
        <v>0</v>
      </c>
      <c r="BH330" s="202">
        <f>IF(N330="sníž. přenesená",J330,0)</f>
        <v>0</v>
      </c>
      <c r="BI330" s="202">
        <f>IF(N330="nulová",J330,0)</f>
        <v>0</v>
      </c>
      <c r="BJ330" s="24" t="s">
        <v>76</v>
      </c>
      <c r="BK330" s="202">
        <f>ROUND(I330*H330,2)</f>
        <v>2556</v>
      </c>
      <c r="BL330" s="24" t="s">
        <v>177</v>
      </c>
      <c r="BM330" s="24" t="s">
        <v>500</v>
      </c>
    </row>
    <row r="331" spans="2:65" s="1" customFormat="1">
      <c r="B331" s="41"/>
      <c r="C331" s="63"/>
      <c r="D331" s="203" t="s">
        <v>179</v>
      </c>
      <c r="E331" s="63"/>
      <c r="F331" s="204" t="s">
        <v>501</v>
      </c>
      <c r="G331" s="63"/>
      <c r="H331" s="63"/>
      <c r="I331" s="161"/>
      <c r="J331" s="63"/>
      <c r="K331" s="63"/>
      <c r="L331" s="61"/>
      <c r="M331" s="205"/>
      <c r="N331" s="42"/>
      <c r="O331" s="42"/>
      <c r="P331" s="42"/>
      <c r="Q331" s="42"/>
      <c r="R331" s="42"/>
      <c r="S331" s="42"/>
      <c r="T331" s="78"/>
      <c r="AT331" s="24" t="s">
        <v>179</v>
      </c>
      <c r="AU331" s="24" t="s">
        <v>78</v>
      </c>
    </row>
    <row r="332" spans="2:65" s="12" customFormat="1">
      <c r="B332" s="217"/>
      <c r="C332" s="218"/>
      <c r="D332" s="219" t="s">
        <v>181</v>
      </c>
      <c r="E332" s="220" t="s">
        <v>21</v>
      </c>
      <c r="F332" s="221" t="s">
        <v>496</v>
      </c>
      <c r="G332" s="218"/>
      <c r="H332" s="222">
        <v>3</v>
      </c>
      <c r="I332" s="223"/>
      <c r="J332" s="218"/>
      <c r="K332" s="218"/>
      <c r="L332" s="224"/>
      <c r="M332" s="225"/>
      <c r="N332" s="226"/>
      <c r="O332" s="226"/>
      <c r="P332" s="226"/>
      <c r="Q332" s="226"/>
      <c r="R332" s="226"/>
      <c r="S332" s="226"/>
      <c r="T332" s="227"/>
      <c r="AT332" s="228" t="s">
        <v>181</v>
      </c>
      <c r="AU332" s="228" t="s">
        <v>78</v>
      </c>
      <c r="AV332" s="12" t="s">
        <v>78</v>
      </c>
      <c r="AW332" s="12" t="s">
        <v>32</v>
      </c>
      <c r="AX332" s="12" t="s">
        <v>76</v>
      </c>
      <c r="AY332" s="228" t="s">
        <v>171</v>
      </c>
    </row>
    <row r="333" spans="2:65" s="1" customFormat="1" ht="22.5" customHeight="1">
      <c r="B333" s="41"/>
      <c r="C333" s="246" t="s">
        <v>335</v>
      </c>
      <c r="D333" s="246" t="s">
        <v>291</v>
      </c>
      <c r="E333" s="247" t="s">
        <v>502</v>
      </c>
      <c r="F333" s="248" t="s">
        <v>503</v>
      </c>
      <c r="G333" s="249" t="s">
        <v>419</v>
      </c>
      <c r="H333" s="250">
        <v>3</v>
      </c>
      <c r="I333" s="251">
        <v>4523</v>
      </c>
      <c r="J333" s="252">
        <f>ROUND(I333*H333,2)</f>
        <v>13569</v>
      </c>
      <c r="K333" s="248" t="s">
        <v>176</v>
      </c>
      <c r="L333" s="253"/>
      <c r="M333" s="254" t="s">
        <v>21</v>
      </c>
      <c r="N333" s="255" t="s">
        <v>39</v>
      </c>
      <c r="O333" s="42"/>
      <c r="P333" s="200">
        <f>O333*H333</f>
        <v>0</v>
      </c>
      <c r="Q333" s="200">
        <v>1.3780000000000001E-2</v>
      </c>
      <c r="R333" s="200">
        <f>Q333*H333</f>
        <v>4.1340000000000002E-2</v>
      </c>
      <c r="S333" s="200">
        <v>0</v>
      </c>
      <c r="T333" s="201">
        <f>S333*H333</f>
        <v>0</v>
      </c>
      <c r="AR333" s="24" t="s">
        <v>186</v>
      </c>
      <c r="AT333" s="24" t="s">
        <v>291</v>
      </c>
      <c r="AU333" s="24" t="s">
        <v>78</v>
      </c>
      <c r="AY333" s="24" t="s">
        <v>171</v>
      </c>
      <c r="BE333" s="202">
        <f>IF(N333="základní",J333,0)</f>
        <v>13569</v>
      </c>
      <c r="BF333" s="202">
        <f>IF(N333="snížená",J333,0)</f>
        <v>0</v>
      </c>
      <c r="BG333" s="202">
        <f>IF(N333="zákl. přenesená",J333,0)</f>
        <v>0</v>
      </c>
      <c r="BH333" s="202">
        <f>IF(N333="sníž. přenesená",J333,0)</f>
        <v>0</v>
      </c>
      <c r="BI333" s="202">
        <f>IF(N333="nulová",J333,0)</f>
        <v>0</v>
      </c>
      <c r="BJ333" s="24" t="s">
        <v>76</v>
      </c>
      <c r="BK333" s="202">
        <f>ROUND(I333*H333,2)</f>
        <v>13569</v>
      </c>
      <c r="BL333" s="24" t="s">
        <v>177</v>
      </c>
      <c r="BM333" s="24" t="s">
        <v>504</v>
      </c>
    </row>
    <row r="334" spans="2:65" s="1" customFormat="1">
      <c r="B334" s="41"/>
      <c r="C334" s="63"/>
      <c r="D334" s="203" t="s">
        <v>179</v>
      </c>
      <c r="E334" s="63"/>
      <c r="F334" s="204" t="s">
        <v>505</v>
      </c>
      <c r="G334" s="63"/>
      <c r="H334" s="63"/>
      <c r="I334" s="161"/>
      <c r="J334" s="63"/>
      <c r="K334" s="63"/>
      <c r="L334" s="61"/>
      <c r="M334" s="205"/>
      <c r="N334" s="42"/>
      <c r="O334" s="42"/>
      <c r="P334" s="42"/>
      <c r="Q334" s="42"/>
      <c r="R334" s="42"/>
      <c r="S334" s="42"/>
      <c r="T334" s="78"/>
      <c r="AT334" s="24" t="s">
        <v>179</v>
      </c>
      <c r="AU334" s="24" t="s">
        <v>78</v>
      </c>
    </row>
    <row r="335" spans="2:65" s="12" customFormat="1">
      <c r="B335" s="217"/>
      <c r="C335" s="218"/>
      <c r="D335" s="219" t="s">
        <v>181</v>
      </c>
      <c r="E335" s="220" t="s">
        <v>21</v>
      </c>
      <c r="F335" s="221" t="s">
        <v>490</v>
      </c>
      <c r="G335" s="218"/>
      <c r="H335" s="222">
        <v>3</v>
      </c>
      <c r="I335" s="223"/>
      <c r="J335" s="218"/>
      <c r="K335" s="218"/>
      <c r="L335" s="224"/>
      <c r="M335" s="225"/>
      <c r="N335" s="226"/>
      <c r="O335" s="226"/>
      <c r="P335" s="226"/>
      <c r="Q335" s="226"/>
      <c r="R335" s="226"/>
      <c r="S335" s="226"/>
      <c r="T335" s="227"/>
      <c r="AT335" s="228" t="s">
        <v>181</v>
      </c>
      <c r="AU335" s="228" t="s">
        <v>78</v>
      </c>
      <c r="AV335" s="12" t="s">
        <v>78</v>
      </c>
      <c r="AW335" s="12" t="s">
        <v>32</v>
      </c>
      <c r="AX335" s="12" t="s">
        <v>76</v>
      </c>
      <c r="AY335" s="228" t="s">
        <v>171</v>
      </c>
    </row>
    <row r="336" spans="2:65" s="1" customFormat="1" ht="22.5" customHeight="1">
      <c r="B336" s="41"/>
      <c r="C336" s="246" t="s">
        <v>506</v>
      </c>
      <c r="D336" s="246" t="s">
        <v>291</v>
      </c>
      <c r="E336" s="247" t="s">
        <v>507</v>
      </c>
      <c r="F336" s="248" t="s">
        <v>508</v>
      </c>
      <c r="G336" s="249" t="s">
        <v>419</v>
      </c>
      <c r="H336" s="250">
        <v>3</v>
      </c>
      <c r="I336" s="251">
        <v>341</v>
      </c>
      <c r="J336" s="252">
        <f>ROUND(I336*H336,2)</f>
        <v>1023</v>
      </c>
      <c r="K336" s="248" t="s">
        <v>176</v>
      </c>
      <c r="L336" s="253"/>
      <c r="M336" s="254" t="s">
        <v>21</v>
      </c>
      <c r="N336" s="255" t="s">
        <v>39</v>
      </c>
      <c r="O336" s="42"/>
      <c r="P336" s="200">
        <f>O336*H336</f>
        <v>0</v>
      </c>
      <c r="Q336" s="200">
        <v>2E-3</v>
      </c>
      <c r="R336" s="200">
        <f>Q336*H336</f>
        <v>6.0000000000000001E-3</v>
      </c>
      <c r="S336" s="200">
        <v>0</v>
      </c>
      <c r="T336" s="201">
        <f>S336*H336</f>
        <v>0</v>
      </c>
      <c r="AR336" s="24" t="s">
        <v>186</v>
      </c>
      <c r="AT336" s="24" t="s">
        <v>291</v>
      </c>
      <c r="AU336" s="24" t="s">
        <v>78</v>
      </c>
      <c r="AY336" s="24" t="s">
        <v>171</v>
      </c>
      <c r="BE336" s="202">
        <f>IF(N336="základní",J336,0)</f>
        <v>1023</v>
      </c>
      <c r="BF336" s="202">
        <f>IF(N336="snížená",J336,0)</f>
        <v>0</v>
      </c>
      <c r="BG336" s="202">
        <f>IF(N336="zákl. přenesená",J336,0)</f>
        <v>0</v>
      </c>
      <c r="BH336" s="202">
        <f>IF(N336="sníž. přenesená",J336,0)</f>
        <v>0</v>
      </c>
      <c r="BI336" s="202">
        <f>IF(N336="nulová",J336,0)</f>
        <v>0</v>
      </c>
      <c r="BJ336" s="24" t="s">
        <v>76</v>
      </c>
      <c r="BK336" s="202">
        <f>ROUND(I336*H336,2)</f>
        <v>1023</v>
      </c>
      <c r="BL336" s="24" t="s">
        <v>177</v>
      </c>
      <c r="BM336" s="24" t="s">
        <v>509</v>
      </c>
    </row>
    <row r="337" spans="2:65" s="1" customFormat="1">
      <c r="B337" s="41"/>
      <c r="C337" s="63"/>
      <c r="D337" s="203" t="s">
        <v>179</v>
      </c>
      <c r="E337" s="63"/>
      <c r="F337" s="204" t="s">
        <v>510</v>
      </c>
      <c r="G337" s="63"/>
      <c r="H337" s="63"/>
      <c r="I337" s="161"/>
      <c r="J337" s="63"/>
      <c r="K337" s="63"/>
      <c r="L337" s="61"/>
      <c r="M337" s="205"/>
      <c r="N337" s="42"/>
      <c r="O337" s="42"/>
      <c r="P337" s="42"/>
      <c r="Q337" s="42"/>
      <c r="R337" s="42"/>
      <c r="S337" s="42"/>
      <c r="T337" s="78"/>
      <c r="AT337" s="24" t="s">
        <v>179</v>
      </c>
      <c r="AU337" s="24" t="s">
        <v>78</v>
      </c>
    </row>
    <row r="338" spans="2:65" s="12" customFormat="1">
      <c r="B338" s="217"/>
      <c r="C338" s="218"/>
      <c r="D338" s="219" t="s">
        <v>181</v>
      </c>
      <c r="E338" s="220" t="s">
        <v>21</v>
      </c>
      <c r="F338" s="221" t="s">
        <v>496</v>
      </c>
      <c r="G338" s="218"/>
      <c r="H338" s="222">
        <v>3</v>
      </c>
      <c r="I338" s="223"/>
      <c r="J338" s="218"/>
      <c r="K338" s="218"/>
      <c r="L338" s="224"/>
      <c r="M338" s="225"/>
      <c r="N338" s="226"/>
      <c r="O338" s="226"/>
      <c r="P338" s="226"/>
      <c r="Q338" s="226"/>
      <c r="R338" s="226"/>
      <c r="S338" s="226"/>
      <c r="T338" s="227"/>
      <c r="AT338" s="228" t="s">
        <v>181</v>
      </c>
      <c r="AU338" s="228" t="s">
        <v>78</v>
      </c>
      <c r="AV338" s="12" t="s">
        <v>78</v>
      </c>
      <c r="AW338" s="12" t="s">
        <v>32</v>
      </c>
      <c r="AX338" s="12" t="s">
        <v>76</v>
      </c>
      <c r="AY338" s="228" t="s">
        <v>171</v>
      </c>
    </row>
    <row r="339" spans="2:65" s="1" customFormat="1" ht="22.5" customHeight="1">
      <c r="B339" s="41"/>
      <c r="C339" s="246" t="s">
        <v>511</v>
      </c>
      <c r="D339" s="246" t="s">
        <v>291</v>
      </c>
      <c r="E339" s="247" t="s">
        <v>512</v>
      </c>
      <c r="F339" s="248" t="s">
        <v>513</v>
      </c>
      <c r="G339" s="249" t="s">
        <v>419</v>
      </c>
      <c r="H339" s="250">
        <v>3</v>
      </c>
      <c r="I339" s="251">
        <v>555</v>
      </c>
      <c r="J339" s="252">
        <f>ROUND(I339*H339,2)</f>
        <v>1665</v>
      </c>
      <c r="K339" s="248" t="s">
        <v>176</v>
      </c>
      <c r="L339" s="253"/>
      <c r="M339" s="254" t="s">
        <v>21</v>
      </c>
      <c r="N339" s="255" t="s">
        <v>39</v>
      </c>
      <c r="O339" s="42"/>
      <c r="P339" s="200">
        <f>O339*H339</f>
        <v>0</v>
      </c>
      <c r="Q339" s="200">
        <v>8.5000000000000006E-3</v>
      </c>
      <c r="R339" s="200">
        <f>Q339*H339</f>
        <v>2.5500000000000002E-2</v>
      </c>
      <c r="S339" s="200">
        <v>0</v>
      </c>
      <c r="T339" s="201">
        <f>S339*H339</f>
        <v>0</v>
      </c>
      <c r="AR339" s="24" t="s">
        <v>186</v>
      </c>
      <c r="AT339" s="24" t="s">
        <v>291</v>
      </c>
      <c r="AU339" s="24" t="s">
        <v>78</v>
      </c>
      <c r="AY339" s="24" t="s">
        <v>171</v>
      </c>
      <c r="BE339" s="202">
        <f>IF(N339="základní",J339,0)</f>
        <v>1665</v>
      </c>
      <c r="BF339" s="202">
        <f>IF(N339="snížená",J339,0)</f>
        <v>0</v>
      </c>
      <c r="BG339" s="202">
        <f>IF(N339="zákl. přenesená",J339,0)</f>
        <v>0</v>
      </c>
      <c r="BH339" s="202">
        <f>IF(N339="sníž. přenesená",J339,0)</f>
        <v>0</v>
      </c>
      <c r="BI339" s="202">
        <f>IF(N339="nulová",J339,0)</f>
        <v>0</v>
      </c>
      <c r="BJ339" s="24" t="s">
        <v>76</v>
      </c>
      <c r="BK339" s="202">
        <f>ROUND(I339*H339,2)</f>
        <v>1665</v>
      </c>
      <c r="BL339" s="24" t="s">
        <v>177</v>
      </c>
      <c r="BM339" s="24" t="s">
        <v>514</v>
      </c>
    </row>
    <row r="340" spans="2:65" s="1" customFormat="1">
      <c r="B340" s="41"/>
      <c r="C340" s="63"/>
      <c r="D340" s="203" t="s">
        <v>179</v>
      </c>
      <c r="E340" s="63"/>
      <c r="F340" s="204" t="s">
        <v>515</v>
      </c>
      <c r="G340" s="63"/>
      <c r="H340" s="63"/>
      <c r="I340" s="161"/>
      <c r="J340" s="63"/>
      <c r="K340" s="63"/>
      <c r="L340" s="61"/>
      <c r="M340" s="205"/>
      <c r="N340" s="42"/>
      <c r="O340" s="42"/>
      <c r="P340" s="42"/>
      <c r="Q340" s="42"/>
      <c r="R340" s="42"/>
      <c r="S340" s="42"/>
      <c r="T340" s="78"/>
      <c r="AT340" s="24" t="s">
        <v>179</v>
      </c>
      <c r="AU340" s="24" t="s">
        <v>78</v>
      </c>
    </row>
    <row r="341" spans="2:65" s="12" customFormat="1">
      <c r="B341" s="217"/>
      <c r="C341" s="218"/>
      <c r="D341" s="203" t="s">
        <v>181</v>
      </c>
      <c r="E341" s="229" t="s">
        <v>21</v>
      </c>
      <c r="F341" s="230" t="s">
        <v>496</v>
      </c>
      <c r="G341" s="218"/>
      <c r="H341" s="231">
        <v>3</v>
      </c>
      <c r="I341" s="223"/>
      <c r="J341" s="218"/>
      <c r="K341" s="218"/>
      <c r="L341" s="224"/>
      <c r="M341" s="225"/>
      <c r="N341" s="226"/>
      <c r="O341" s="226"/>
      <c r="P341" s="226"/>
      <c r="Q341" s="226"/>
      <c r="R341" s="226"/>
      <c r="S341" s="226"/>
      <c r="T341" s="227"/>
      <c r="AT341" s="228" t="s">
        <v>181</v>
      </c>
      <c r="AU341" s="228" t="s">
        <v>78</v>
      </c>
      <c r="AV341" s="12" t="s">
        <v>78</v>
      </c>
      <c r="AW341" s="12" t="s">
        <v>32</v>
      </c>
      <c r="AX341" s="12" t="s">
        <v>76</v>
      </c>
      <c r="AY341" s="228" t="s">
        <v>171</v>
      </c>
    </row>
    <row r="342" spans="2:65" s="10" customFormat="1" ht="29.85" customHeight="1">
      <c r="B342" s="174"/>
      <c r="C342" s="175"/>
      <c r="D342" s="188" t="s">
        <v>67</v>
      </c>
      <c r="E342" s="189" t="s">
        <v>241</v>
      </c>
      <c r="F342" s="189" t="s">
        <v>516</v>
      </c>
      <c r="G342" s="175"/>
      <c r="H342" s="175"/>
      <c r="I342" s="178"/>
      <c r="J342" s="190">
        <f>BK342</f>
        <v>442724.00999999995</v>
      </c>
      <c r="K342" s="175"/>
      <c r="L342" s="180"/>
      <c r="M342" s="181"/>
      <c r="N342" s="182"/>
      <c r="O342" s="182"/>
      <c r="P342" s="183">
        <f>SUM(P343:P393)</f>
        <v>0</v>
      </c>
      <c r="Q342" s="182"/>
      <c r="R342" s="183">
        <f>SUM(R343:R393)</f>
        <v>150.25062700000004</v>
      </c>
      <c r="S342" s="182"/>
      <c r="T342" s="184">
        <f>SUM(T343:T393)</f>
        <v>0.86399999999999999</v>
      </c>
      <c r="AR342" s="185" t="s">
        <v>76</v>
      </c>
      <c r="AT342" s="186" t="s">
        <v>67</v>
      </c>
      <c r="AU342" s="186" t="s">
        <v>76</v>
      </c>
      <c r="AY342" s="185" t="s">
        <v>171</v>
      </c>
      <c r="BK342" s="187">
        <f>SUM(BK343:BK393)</f>
        <v>442724.00999999995</v>
      </c>
    </row>
    <row r="343" spans="2:65" s="1" customFormat="1" ht="22.5" customHeight="1">
      <c r="B343" s="41"/>
      <c r="C343" s="191" t="s">
        <v>517</v>
      </c>
      <c r="D343" s="191" t="s">
        <v>173</v>
      </c>
      <c r="E343" s="192" t="s">
        <v>518</v>
      </c>
      <c r="F343" s="193" t="s">
        <v>519</v>
      </c>
      <c r="G343" s="194" t="s">
        <v>113</v>
      </c>
      <c r="H343" s="195">
        <v>427</v>
      </c>
      <c r="I343" s="196">
        <v>187</v>
      </c>
      <c r="J343" s="197">
        <f>ROUND(I343*H343,2)</f>
        <v>79849</v>
      </c>
      <c r="K343" s="193" t="s">
        <v>176</v>
      </c>
      <c r="L343" s="61"/>
      <c r="M343" s="198" t="s">
        <v>21</v>
      </c>
      <c r="N343" s="199" t="s">
        <v>39</v>
      </c>
      <c r="O343" s="42"/>
      <c r="P343" s="200">
        <f>O343*H343</f>
        <v>0</v>
      </c>
      <c r="Q343" s="200">
        <v>2.9229999999999999E-2</v>
      </c>
      <c r="R343" s="200">
        <f>Q343*H343</f>
        <v>12.481209999999999</v>
      </c>
      <c r="S343" s="200">
        <v>0</v>
      </c>
      <c r="T343" s="201">
        <f>S343*H343</f>
        <v>0</v>
      </c>
      <c r="AR343" s="24" t="s">
        <v>177</v>
      </c>
      <c r="AT343" s="24" t="s">
        <v>173</v>
      </c>
      <c r="AU343" s="24" t="s">
        <v>78</v>
      </c>
      <c r="AY343" s="24" t="s">
        <v>171</v>
      </c>
      <c r="BE343" s="202">
        <f>IF(N343="základní",J343,0)</f>
        <v>79849</v>
      </c>
      <c r="BF343" s="202">
        <f>IF(N343="snížená",J343,0)</f>
        <v>0</v>
      </c>
      <c r="BG343" s="202">
        <f>IF(N343="zákl. přenesená",J343,0)</f>
        <v>0</v>
      </c>
      <c r="BH343" s="202">
        <f>IF(N343="sníž. přenesená",J343,0)</f>
        <v>0</v>
      </c>
      <c r="BI343" s="202">
        <f>IF(N343="nulová",J343,0)</f>
        <v>0</v>
      </c>
      <c r="BJ343" s="24" t="s">
        <v>76</v>
      </c>
      <c r="BK343" s="202">
        <f>ROUND(I343*H343,2)</f>
        <v>79849</v>
      </c>
      <c r="BL343" s="24" t="s">
        <v>177</v>
      </c>
      <c r="BM343" s="24" t="s">
        <v>520</v>
      </c>
    </row>
    <row r="344" spans="2:65" s="1" customFormat="1">
      <c r="B344" s="41"/>
      <c r="C344" s="63"/>
      <c r="D344" s="203" t="s">
        <v>179</v>
      </c>
      <c r="E344" s="63"/>
      <c r="F344" s="204" t="s">
        <v>521</v>
      </c>
      <c r="G344" s="63"/>
      <c r="H344" s="63"/>
      <c r="I344" s="161"/>
      <c r="J344" s="63"/>
      <c r="K344" s="63"/>
      <c r="L344" s="61"/>
      <c r="M344" s="205"/>
      <c r="N344" s="42"/>
      <c r="O344" s="42"/>
      <c r="P344" s="42"/>
      <c r="Q344" s="42"/>
      <c r="R344" s="42"/>
      <c r="S344" s="42"/>
      <c r="T344" s="78"/>
      <c r="AT344" s="24" t="s">
        <v>179</v>
      </c>
      <c r="AU344" s="24" t="s">
        <v>78</v>
      </c>
    </row>
    <row r="345" spans="2:65" s="11" customFormat="1">
      <c r="B345" s="206"/>
      <c r="C345" s="207"/>
      <c r="D345" s="203" t="s">
        <v>181</v>
      </c>
      <c r="E345" s="208" t="s">
        <v>21</v>
      </c>
      <c r="F345" s="209" t="s">
        <v>522</v>
      </c>
      <c r="G345" s="207"/>
      <c r="H345" s="210" t="s">
        <v>21</v>
      </c>
      <c r="I345" s="211"/>
      <c r="J345" s="207"/>
      <c r="K345" s="207"/>
      <c r="L345" s="212"/>
      <c r="M345" s="213"/>
      <c r="N345" s="214"/>
      <c r="O345" s="214"/>
      <c r="P345" s="214"/>
      <c r="Q345" s="214"/>
      <c r="R345" s="214"/>
      <c r="S345" s="214"/>
      <c r="T345" s="215"/>
      <c r="AT345" s="216" t="s">
        <v>181</v>
      </c>
      <c r="AU345" s="216" t="s">
        <v>78</v>
      </c>
      <c r="AV345" s="11" t="s">
        <v>76</v>
      </c>
      <c r="AW345" s="11" t="s">
        <v>32</v>
      </c>
      <c r="AX345" s="11" t="s">
        <v>68</v>
      </c>
      <c r="AY345" s="216" t="s">
        <v>171</v>
      </c>
    </row>
    <row r="346" spans="2:65" s="12" customFormat="1">
      <c r="B346" s="217"/>
      <c r="C346" s="218"/>
      <c r="D346" s="219" t="s">
        <v>181</v>
      </c>
      <c r="E346" s="220" t="s">
        <v>140</v>
      </c>
      <c r="F346" s="221" t="s">
        <v>523</v>
      </c>
      <c r="G346" s="218"/>
      <c r="H346" s="222">
        <v>427</v>
      </c>
      <c r="I346" s="223"/>
      <c r="J346" s="218"/>
      <c r="K346" s="218"/>
      <c r="L346" s="224"/>
      <c r="M346" s="225"/>
      <c r="N346" s="226"/>
      <c r="O346" s="226"/>
      <c r="P346" s="226"/>
      <c r="Q346" s="226"/>
      <c r="R346" s="226"/>
      <c r="S346" s="226"/>
      <c r="T346" s="227"/>
      <c r="AT346" s="228" t="s">
        <v>181</v>
      </c>
      <c r="AU346" s="228" t="s">
        <v>78</v>
      </c>
      <c r="AV346" s="12" t="s">
        <v>78</v>
      </c>
      <c r="AW346" s="12" t="s">
        <v>32</v>
      </c>
      <c r="AX346" s="12" t="s">
        <v>76</v>
      </c>
      <c r="AY346" s="228" t="s">
        <v>171</v>
      </c>
    </row>
    <row r="347" spans="2:65" s="1" customFormat="1" ht="22.5" customHeight="1">
      <c r="B347" s="41"/>
      <c r="C347" s="246" t="s">
        <v>346</v>
      </c>
      <c r="D347" s="246" t="s">
        <v>291</v>
      </c>
      <c r="E347" s="247" t="s">
        <v>524</v>
      </c>
      <c r="F347" s="248" t="s">
        <v>525</v>
      </c>
      <c r="G347" s="249" t="s">
        <v>419</v>
      </c>
      <c r="H347" s="250">
        <v>854</v>
      </c>
      <c r="I347" s="251">
        <v>63</v>
      </c>
      <c r="J347" s="252">
        <f>ROUND(I347*H347,2)</f>
        <v>53802</v>
      </c>
      <c r="K347" s="248" t="s">
        <v>176</v>
      </c>
      <c r="L347" s="253"/>
      <c r="M347" s="254" t="s">
        <v>21</v>
      </c>
      <c r="N347" s="255" t="s">
        <v>39</v>
      </c>
      <c r="O347" s="42"/>
      <c r="P347" s="200">
        <f>O347*H347</f>
        <v>0</v>
      </c>
      <c r="Q347" s="200">
        <v>2.9000000000000001E-2</v>
      </c>
      <c r="R347" s="200">
        <f>Q347*H347</f>
        <v>24.766000000000002</v>
      </c>
      <c r="S347" s="200">
        <v>0</v>
      </c>
      <c r="T347" s="201">
        <f>S347*H347</f>
        <v>0</v>
      </c>
      <c r="AR347" s="24" t="s">
        <v>186</v>
      </c>
      <c r="AT347" s="24" t="s">
        <v>291</v>
      </c>
      <c r="AU347" s="24" t="s">
        <v>78</v>
      </c>
      <c r="AY347" s="24" t="s">
        <v>171</v>
      </c>
      <c r="BE347" s="202">
        <f>IF(N347="základní",J347,0)</f>
        <v>53802</v>
      </c>
      <c r="BF347" s="202">
        <f>IF(N347="snížená",J347,0)</f>
        <v>0</v>
      </c>
      <c r="BG347" s="202">
        <f>IF(N347="zákl. přenesená",J347,0)</f>
        <v>0</v>
      </c>
      <c r="BH347" s="202">
        <f>IF(N347="sníž. přenesená",J347,0)</f>
        <v>0</v>
      </c>
      <c r="BI347" s="202">
        <f>IF(N347="nulová",J347,0)</f>
        <v>0</v>
      </c>
      <c r="BJ347" s="24" t="s">
        <v>76</v>
      </c>
      <c r="BK347" s="202">
        <f>ROUND(I347*H347,2)</f>
        <v>53802</v>
      </c>
      <c r="BL347" s="24" t="s">
        <v>177</v>
      </c>
      <c r="BM347" s="24" t="s">
        <v>526</v>
      </c>
    </row>
    <row r="348" spans="2:65" s="1" customFormat="1">
      <c r="B348" s="41"/>
      <c r="C348" s="63"/>
      <c r="D348" s="203" t="s">
        <v>179</v>
      </c>
      <c r="E348" s="63"/>
      <c r="F348" s="204" t="s">
        <v>527</v>
      </c>
      <c r="G348" s="63"/>
      <c r="H348" s="63"/>
      <c r="I348" s="161"/>
      <c r="J348" s="63"/>
      <c r="K348" s="63"/>
      <c r="L348" s="61"/>
      <c r="M348" s="205"/>
      <c r="N348" s="42"/>
      <c r="O348" s="42"/>
      <c r="P348" s="42"/>
      <c r="Q348" s="42"/>
      <c r="R348" s="42"/>
      <c r="S348" s="42"/>
      <c r="T348" s="78"/>
      <c r="AT348" s="24" t="s">
        <v>179</v>
      </c>
      <c r="AU348" s="24" t="s">
        <v>78</v>
      </c>
    </row>
    <row r="349" spans="2:65" s="12" customFormat="1">
      <c r="B349" s="217"/>
      <c r="C349" s="218"/>
      <c r="D349" s="219" t="s">
        <v>181</v>
      </c>
      <c r="E349" s="220" t="s">
        <v>21</v>
      </c>
      <c r="F349" s="221" t="s">
        <v>528</v>
      </c>
      <c r="G349" s="218"/>
      <c r="H349" s="222">
        <v>854</v>
      </c>
      <c r="I349" s="223"/>
      <c r="J349" s="218"/>
      <c r="K349" s="218"/>
      <c r="L349" s="224"/>
      <c r="M349" s="225"/>
      <c r="N349" s="226"/>
      <c r="O349" s="226"/>
      <c r="P349" s="226"/>
      <c r="Q349" s="226"/>
      <c r="R349" s="226"/>
      <c r="S349" s="226"/>
      <c r="T349" s="227"/>
      <c r="AT349" s="228" t="s">
        <v>181</v>
      </c>
      <c r="AU349" s="228" t="s">
        <v>78</v>
      </c>
      <c r="AV349" s="12" t="s">
        <v>78</v>
      </c>
      <c r="AW349" s="12" t="s">
        <v>32</v>
      </c>
      <c r="AX349" s="12" t="s">
        <v>76</v>
      </c>
      <c r="AY349" s="228" t="s">
        <v>171</v>
      </c>
    </row>
    <row r="350" spans="2:65" s="1" customFormat="1" ht="31.5" customHeight="1">
      <c r="B350" s="41"/>
      <c r="C350" s="191" t="s">
        <v>529</v>
      </c>
      <c r="D350" s="191" t="s">
        <v>173</v>
      </c>
      <c r="E350" s="192" t="s">
        <v>530</v>
      </c>
      <c r="F350" s="193" t="s">
        <v>531</v>
      </c>
      <c r="G350" s="194" t="s">
        <v>113</v>
      </c>
      <c r="H350" s="195">
        <v>437</v>
      </c>
      <c r="I350" s="196">
        <v>262</v>
      </c>
      <c r="J350" s="197">
        <f>ROUND(I350*H350,2)</f>
        <v>114494</v>
      </c>
      <c r="K350" s="193" t="s">
        <v>176</v>
      </c>
      <c r="L350" s="61"/>
      <c r="M350" s="198" t="s">
        <v>21</v>
      </c>
      <c r="N350" s="199" t="s">
        <v>39</v>
      </c>
      <c r="O350" s="42"/>
      <c r="P350" s="200">
        <f>O350*H350</f>
        <v>0</v>
      </c>
      <c r="Q350" s="200">
        <v>0.15540000000000001</v>
      </c>
      <c r="R350" s="200">
        <f>Q350*H350</f>
        <v>67.909800000000004</v>
      </c>
      <c r="S350" s="200">
        <v>0</v>
      </c>
      <c r="T350" s="201">
        <f>S350*H350</f>
        <v>0</v>
      </c>
      <c r="AR350" s="24" t="s">
        <v>177</v>
      </c>
      <c r="AT350" s="24" t="s">
        <v>173</v>
      </c>
      <c r="AU350" s="24" t="s">
        <v>78</v>
      </c>
      <c r="AY350" s="24" t="s">
        <v>171</v>
      </c>
      <c r="BE350" s="202">
        <f>IF(N350="základní",J350,0)</f>
        <v>114494</v>
      </c>
      <c r="BF350" s="202">
        <f>IF(N350="snížená",J350,0)</f>
        <v>0</v>
      </c>
      <c r="BG350" s="202">
        <f>IF(N350="zákl. přenesená",J350,0)</f>
        <v>0</v>
      </c>
      <c r="BH350" s="202">
        <f>IF(N350="sníž. přenesená",J350,0)</f>
        <v>0</v>
      </c>
      <c r="BI350" s="202">
        <f>IF(N350="nulová",J350,0)</f>
        <v>0</v>
      </c>
      <c r="BJ350" s="24" t="s">
        <v>76</v>
      </c>
      <c r="BK350" s="202">
        <f>ROUND(I350*H350,2)</f>
        <v>114494</v>
      </c>
      <c r="BL350" s="24" t="s">
        <v>177</v>
      </c>
      <c r="BM350" s="24" t="s">
        <v>532</v>
      </c>
    </row>
    <row r="351" spans="2:65" s="1" customFormat="1" ht="40.5">
      <c r="B351" s="41"/>
      <c r="C351" s="63"/>
      <c r="D351" s="203" t="s">
        <v>179</v>
      </c>
      <c r="E351" s="63"/>
      <c r="F351" s="204" t="s">
        <v>533</v>
      </c>
      <c r="G351" s="63"/>
      <c r="H351" s="63"/>
      <c r="I351" s="161"/>
      <c r="J351" s="63"/>
      <c r="K351" s="63"/>
      <c r="L351" s="61"/>
      <c r="M351" s="205"/>
      <c r="N351" s="42"/>
      <c r="O351" s="42"/>
      <c r="P351" s="42"/>
      <c r="Q351" s="42"/>
      <c r="R351" s="42"/>
      <c r="S351" s="42"/>
      <c r="T351" s="78"/>
      <c r="AT351" s="24" t="s">
        <v>179</v>
      </c>
      <c r="AU351" s="24" t="s">
        <v>78</v>
      </c>
    </row>
    <row r="352" spans="2:65" s="11" customFormat="1">
      <c r="B352" s="206"/>
      <c r="C352" s="207"/>
      <c r="D352" s="203" t="s">
        <v>181</v>
      </c>
      <c r="E352" s="208" t="s">
        <v>21</v>
      </c>
      <c r="F352" s="209" t="s">
        <v>534</v>
      </c>
      <c r="G352" s="207"/>
      <c r="H352" s="210" t="s">
        <v>21</v>
      </c>
      <c r="I352" s="211"/>
      <c r="J352" s="207"/>
      <c r="K352" s="207"/>
      <c r="L352" s="212"/>
      <c r="M352" s="213"/>
      <c r="N352" s="214"/>
      <c r="O352" s="214"/>
      <c r="P352" s="214"/>
      <c r="Q352" s="214"/>
      <c r="R352" s="214"/>
      <c r="S352" s="214"/>
      <c r="T352" s="215"/>
      <c r="AT352" s="216" t="s">
        <v>181</v>
      </c>
      <c r="AU352" s="216" t="s">
        <v>78</v>
      </c>
      <c r="AV352" s="11" t="s">
        <v>76</v>
      </c>
      <c r="AW352" s="11" t="s">
        <v>32</v>
      </c>
      <c r="AX352" s="11" t="s">
        <v>68</v>
      </c>
      <c r="AY352" s="216" t="s">
        <v>171</v>
      </c>
    </row>
    <row r="353" spans="2:65" s="12" customFormat="1">
      <c r="B353" s="217"/>
      <c r="C353" s="218"/>
      <c r="D353" s="203" t="s">
        <v>181</v>
      </c>
      <c r="E353" s="229" t="s">
        <v>21</v>
      </c>
      <c r="F353" s="230" t="s">
        <v>535</v>
      </c>
      <c r="G353" s="218"/>
      <c r="H353" s="231">
        <v>201</v>
      </c>
      <c r="I353" s="223"/>
      <c r="J353" s="218"/>
      <c r="K353" s="218"/>
      <c r="L353" s="224"/>
      <c r="M353" s="225"/>
      <c r="N353" s="226"/>
      <c r="O353" s="226"/>
      <c r="P353" s="226"/>
      <c r="Q353" s="226"/>
      <c r="R353" s="226"/>
      <c r="S353" s="226"/>
      <c r="T353" s="227"/>
      <c r="AT353" s="228" t="s">
        <v>181</v>
      </c>
      <c r="AU353" s="228" t="s">
        <v>78</v>
      </c>
      <c r="AV353" s="12" t="s">
        <v>78</v>
      </c>
      <c r="AW353" s="12" t="s">
        <v>32</v>
      </c>
      <c r="AX353" s="12" t="s">
        <v>68</v>
      </c>
      <c r="AY353" s="228" t="s">
        <v>171</v>
      </c>
    </row>
    <row r="354" spans="2:65" s="12" customFormat="1">
      <c r="B354" s="217"/>
      <c r="C354" s="218"/>
      <c r="D354" s="203" t="s">
        <v>181</v>
      </c>
      <c r="E354" s="229" t="s">
        <v>21</v>
      </c>
      <c r="F354" s="230" t="s">
        <v>536</v>
      </c>
      <c r="G354" s="218"/>
      <c r="H354" s="231">
        <v>196</v>
      </c>
      <c r="I354" s="223"/>
      <c r="J354" s="218"/>
      <c r="K354" s="218"/>
      <c r="L354" s="224"/>
      <c r="M354" s="225"/>
      <c r="N354" s="226"/>
      <c r="O354" s="226"/>
      <c r="P354" s="226"/>
      <c r="Q354" s="226"/>
      <c r="R354" s="226"/>
      <c r="S354" s="226"/>
      <c r="T354" s="227"/>
      <c r="AT354" s="228" t="s">
        <v>181</v>
      </c>
      <c r="AU354" s="228" t="s">
        <v>78</v>
      </c>
      <c r="AV354" s="12" t="s">
        <v>78</v>
      </c>
      <c r="AW354" s="12" t="s">
        <v>32</v>
      </c>
      <c r="AX354" s="12" t="s">
        <v>68</v>
      </c>
      <c r="AY354" s="228" t="s">
        <v>171</v>
      </c>
    </row>
    <row r="355" spans="2:65" s="11" customFormat="1">
      <c r="B355" s="206"/>
      <c r="C355" s="207"/>
      <c r="D355" s="203" t="s">
        <v>181</v>
      </c>
      <c r="E355" s="208" t="s">
        <v>21</v>
      </c>
      <c r="F355" s="209" t="s">
        <v>537</v>
      </c>
      <c r="G355" s="207"/>
      <c r="H355" s="210" t="s">
        <v>21</v>
      </c>
      <c r="I355" s="211"/>
      <c r="J355" s="207"/>
      <c r="K355" s="207"/>
      <c r="L355" s="212"/>
      <c r="M355" s="213"/>
      <c r="N355" s="214"/>
      <c r="O355" s="214"/>
      <c r="P355" s="214"/>
      <c r="Q355" s="214"/>
      <c r="R355" s="214"/>
      <c r="S355" s="214"/>
      <c r="T355" s="215"/>
      <c r="AT355" s="216" t="s">
        <v>181</v>
      </c>
      <c r="AU355" s="216" t="s">
        <v>78</v>
      </c>
      <c r="AV355" s="11" t="s">
        <v>76</v>
      </c>
      <c r="AW355" s="11" t="s">
        <v>32</v>
      </c>
      <c r="AX355" s="11" t="s">
        <v>68</v>
      </c>
      <c r="AY355" s="216" t="s">
        <v>171</v>
      </c>
    </row>
    <row r="356" spans="2:65" s="12" customFormat="1">
      <c r="B356" s="217"/>
      <c r="C356" s="218"/>
      <c r="D356" s="203" t="s">
        <v>181</v>
      </c>
      <c r="E356" s="229" t="s">
        <v>21</v>
      </c>
      <c r="F356" s="230" t="s">
        <v>538</v>
      </c>
      <c r="G356" s="218"/>
      <c r="H356" s="231">
        <v>40</v>
      </c>
      <c r="I356" s="223"/>
      <c r="J356" s="218"/>
      <c r="K356" s="218"/>
      <c r="L356" s="224"/>
      <c r="M356" s="225"/>
      <c r="N356" s="226"/>
      <c r="O356" s="226"/>
      <c r="P356" s="226"/>
      <c r="Q356" s="226"/>
      <c r="R356" s="226"/>
      <c r="S356" s="226"/>
      <c r="T356" s="227"/>
      <c r="AT356" s="228" t="s">
        <v>181</v>
      </c>
      <c r="AU356" s="228" t="s">
        <v>78</v>
      </c>
      <c r="AV356" s="12" t="s">
        <v>78</v>
      </c>
      <c r="AW356" s="12" t="s">
        <v>32</v>
      </c>
      <c r="AX356" s="12" t="s">
        <v>68</v>
      </c>
      <c r="AY356" s="228" t="s">
        <v>171</v>
      </c>
    </row>
    <row r="357" spans="2:65" s="13" customFormat="1">
      <c r="B357" s="232"/>
      <c r="C357" s="233"/>
      <c r="D357" s="219" t="s">
        <v>181</v>
      </c>
      <c r="E357" s="243" t="s">
        <v>21</v>
      </c>
      <c r="F357" s="244" t="s">
        <v>197</v>
      </c>
      <c r="G357" s="233"/>
      <c r="H357" s="245">
        <v>437</v>
      </c>
      <c r="I357" s="237"/>
      <c r="J357" s="233"/>
      <c r="K357" s="233"/>
      <c r="L357" s="238"/>
      <c r="M357" s="239"/>
      <c r="N357" s="240"/>
      <c r="O357" s="240"/>
      <c r="P357" s="240"/>
      <c r="Q357" s="240"/>
      <c r="R357" s="240"/>
      <c r="S357" s="240"/>
      <c r="T357" s="241"/>
      <c r="AT357" s="242" t="s">
        <v>181</v>
      </c>
      <c r="AU357" s="242" t="s">
        <v>78</v>
      </c>
      <c r="AV357" s="13" t="s">
        <v>177</v>
      </c>
      <c r="AW357" s="13" t="s">
        <v>32</v>
      </c>
      <c r="AX357" s="13" t="s">
        <v>76</v>
      </c>
      <c r="AY357" s="242" t="s">
        <v>171</v>
      </c>
    </row>
    <row r="358" spans="2:65" s="1" customFormat="1" ht="22.5" customHeight="1">
      <c r="B358" s="41"/>
      <c r="C358" s="246" t="s">
        <v>539</v>
      </c>
      <c r="D358" s="246" t="s">
        <v>291</v>
      </c>
      <c r="E358" s="247" t="s">
        <v>540</v>
      </c>
      <c r="F358" s="248" t="s">
        <v>541</v>
      </c>
      <c r="G358" s="249" t="s">
        <v>419</v>
      </c>
      <c r="H358" s="250">
        <v>441.37</v>
      </c>
      <c r="I358" s="251">
        <v>106</v>
      </c>
      <c r="J358" s="252">
        <f>ROUND(I358*H358,2)</f>
        <v>46785.22</v>
      </c>
      <c r="K358" s="248" t="s">
        <v>176</v>
      </c>
      <c r="L358" s="253"/>
      <c r="M358" s="254" t="s">
        <v>21</v>
      </c>
      <c r="N358" s="255" t="s">
        <v>39</v>
      </c>
      <c r="O358" s="42"/>
      <c r="P358" s="200">
        <f>O358*H358</f>
        <v>0</v>
      </c>
      <c r="Q358" s="200">
        <v>8.2100000000000006E-2</v>
      </c>
      <c r="R358" s="200">
        <f>Q358*H358</f>
        <v>36.236477000000001</v>
      </c>
      <c r="S358" s="200">
        <v>0</v>
      </c>
      <c r="T358" s="201">
        <f>S358*H358</f>
        <v>0</v>
      </c>
      <c r="AR358" s="24" t="s">
        <v>186</v>
      </c>
      <c r="AT358" s="24" t="s">
        <v>291</v>
      </c>
      <c r="AU358" s="24" t="s">
        <v>78</v>
      </c>
      <c r="AY358" s="24" t="s">
        <v>171</v>
      </c>
      <c r="BE358" s="202">
        <f>IF(N358="základní",J358,0)</f>
        <v>46785.22</v>
      </c>
      <c r="BF358" s="202">
        <f>IF(N358="snížená",J358,0)</f>
        <v>0</v>
      </c>
      <c r="BG358" s="202">
        <f>IF(N358="zákl. přenesená",J358,0)</f>
        <v>0</v>
      </c>
      <c r="BH358" s="202">
        <f>IF(N358="sníž. přenesená",J358,0)</f>
        <v>0</v>
      </c>
      <c r="BI358" s="202">
        <f>IF(N358="nulová",J358,0)</f>
        <v>0</v>
      </c>
      <c r="BJ358" s="24" t="s">
        <v>76</v>
      </c>
      <c r="BK358" s="202">
        <f>ROUND(I358*H358,2)</f>
        <v>46785.22</v>
      </c>
      <c r="BL358" s="24" t="s">
        <v>177</v>
      </c>
      <c r="BM358" s="24" t="s">
        <v>542</v>
      </c>
    </row>
    <row r="359" spans="2:65" s="1" customFormat="1">
      <c r="B359" s="41"/>
      <c r="C359" s="63"/>
      <c r="D359" s="203" t="s">
        <v>179</v>
      </c>
      <c r="E359" s="63"/>
      <c r="F359" s="204" t="s">
        <v>543</v>
      </c>
      <c r="G359" s="63"/>
      <c r="H359" s="63"/>
      <c r="I359" s="161"/>
      <c r="J359" s="63"/>
      <c r="K359" s="63"/>
      <c r="L359" s="61"/>
      <c r="M359" s="205"/>
      <c r="N359" s="42"/>
      <c r="O359" s="42"/>
      <c r="P359" s="42"/>
      <c r="Q359" s="42"/>
      <c r="R359" s="42"/>
      <c r="S359" s="42"/>
      <c r="T359" s="78"/>
      <c r="AT359" s="24" t="s">
        <v>179</v>
      </c>
      <c r="AU359" s="24" t="s">
        <v>78</v>
      </c>
    </row>
    <row r="360" spans="2:65" s="12" customFormat="1">
      <c r="B360" s="217"/>
      <c r="C360" s="218"/>
      <c r="D360" s="219" t="s">
        <v>181</v>
      </c>
      <c r="E360" s="220" t="s">
        <v>21</v>
      </c>
      <c r="F360" s="221" t="s">
        <v>544</v>
      </c>
      <c r="G360" s="218"/>
      <c r="H360" s="222">
        <v>441.37</v>
      </c>
      <c r="I360" s="223"/>
      <c r="J360" s="218"/>
      <c r="K360" s="218"/>
      <c r="L360" s="224"/>
      <c r="M360" s="225"/>
      <c r="N360" s="226"/>
      <c r="O360" s="226"/>
      <c r="P360" s="226"/>
      <c r="Q360" s="226"/>
      <c r="R360" s="226"/>
      <c r="S360" s="226"/>
      <c r="T360" s="227"/>
      <c r="AT360" s="228" t="s">
        <v>181</v>
      </c>
      <c r="AU360" s="228" t="s">
        <v>78</v>
      </c>
      <c r="AV360" s="12" t="s">
        <v>78</v>
      </c>
      <c r="AW360" s="12" t="s">
        <v>32</v>
      </c>
      <c r="AX360" s="12" t="s">
        <v>76</v>
      </c>
      <c r="AY360" s="228" t="s">
        <v>171</v>
      </c>
    </row>
    <row r="361" spans="2:65" s="1" customFormat="1" ht="31.5" customHeight="1">
      <c r="B361" s="41"/>
      <c r="C361" s="191" t="s">
        <v>545</v>
      </c>
      <c r="D361" s="191" t="s">
        <v>173</v>
      </c>
      <c r="E361" s="192" t="s">
        <v>546</v>
      </c>
      <c r="F361" s="193" t="s">
        <v>547</v>
      </c>
      <c r="G361" s="194" t="s">
        <v>113</v>
      </c>
      <c r="H361" s="195">
        <v>33</v>
      </c>
      <c r="I361" s="196">
        <v>216</v>
      </c>
      <c r="J361" s="197">
        <f>ROUND(I361*H361,2)</f>
        <v>7128</v>
      </c>
      <c r="K361" s="193" t="s">
        <v>176</v>
      </c>
      <c r="L361" s="61"/>
      <c r="M361" s="198" t="s">
        <v>21</v>
      </c>
      <c r="N361" s="199" t="s">
        <v>39</v>
      </c>
      <c r="O361" s="42"/>
      <c r="P361" s="200">
        <f>O361*H361</f>
        <v>0</v>
      </c>
      <c r="Q361" s="200">
        <v>0.1295</v>
      </c>
      <c r="R361" s="200">
        <f>Q361*H361</f>
        <v>4.2735000000000003</v>
      </c>
      <c r="S361" s="200">
        <v>0</v>
      </c>
      <c r="T361" s="201">
        <f>S361*H361</f>
        <v>0</v>
      </c>
      <c r="AR361" s="24" t="s">
        <v>177</v>
      </c>
      <c r="AT361" s="24" t="s">
        <v>173</v>
      </c>
      <c r="AU361" s="24" t="s">
        <v>78</v>
      </c>
      <c r="AY361" s="24" t="s">
        <v>171</v>
      </c>
      <c r="BE361" s="202">
        <f>IF(N361="základní",J361,0)</f>
        <v>7128</v>
      </c>
      <c r="BF361" s="202">
        <f>IF(N361="snížená",J361,0)</f>
        <v>0</v>
      </c>
      <c r="BG361" s="202">
        <f>IF(N361="zákl. přenesená",J361,0)</f>
        <v>0</v>
      </c>
      <c r="BH361" s="202">
        <f>IF(N361="sníž. přenesená",J361,0)</f>
        <v>0</v>
      </c>
      <c r="BI361" s="202">
        <f>IF(N361="nulová",J361,0)</f>
        <v>0</v>
      </c>
      <c r="BJ361" s="24" t="s">
        <v>76</v>
      </c>
      <c r="BK361" s="202">
        <f>ROUND(I361*H361,2)</f>
        <v>7128</v>
      </c>
      <c r="BL361" s="24" t="s">
        <v>177</v>
      </c>
      <c r="BM361" s="24" t="s">
        <v>548</v>
      </c>
    </row>
    <row r="362" spans="2:65" s="1" customFormat="1" ht="40.5">
      <c r="B362" s="41"/>
      <c r="C362" s="63"/>
      <c r="D362" s="203" t="s">
        <v>179</v>
      </c>
      <c r="E362" s="63"/>
      <c r="F362" s="204" t="s">
        <v>549</v>
      </c>
      <c r="G362" s="63"/>
      <c r="H362" s="63"/>
      <c r="I362" s="161"/>
      <c r="J362" s="63"/>
      <c r="K362" s="63"/>
      <c r="L362" s="61"/>
      <c r="M362" s="205"/>
      <c r="N362" s="42"/>
      <c r="O362" s="42"/>
      <c r="P362" s="42"/>
      <c r="Q362" s="42"/>
      <c r="R362" s="42"/>
      <c r="S362" s="42"/>
      <c r="T362" s="78"/>
      <c r="AT362" s="24" t="s">
        <v>179</v>
      </c>
      <c r="AU362" s="24" t="s">
        <v>78</v>
      </c>
    </row>
    <row r="363" spans="2:65" s="11" customFormat="1">
      <c r="B363" s="206"/>
      <c r="C363" s="207"/>
      <c r="D363" s="203" t="s">
        <v>181</v>
      </c>
      <c r="E363" s="208" t="s">
        <v>21</v>
      </c>
      <c r="F363" s="209" t="s">
        <v>550</v>
      </c>
      <c r="G363" s="207"/>
      <c r="H363" s="210" t="s">
        <v>21</v>
      </c>
      <c r="I363" s="211"/>
      <c r="J363" s="207"/>
      <c r="K363" s="207"/>
      <c r="L363" s="212"/>
      <c r="M363" s="213"/>
      <c r="N363" s="214"/>
      <c r="O363" s="214"/>
      <c r="P363" s="214"/>
      <c r="Q363" s="214"/>
      <c r="R363" s="214"/>
      <c r="S363" s="214"/>
      <c r="T363" s="215"/>
      <c r="AT363" s="216" t="s">
        <v>181</v>
      </c>
      <c r="AU363" s="216" t="s">
        <v>78</v>
      </c>
      <c r="AV363" s="11" t="s">
        <v>76</v>
      </c>
      <c r="AW363" s="11" t="s">
        <v>32</v>
      </c>
      <c r="AX363" s="11" t="s">
        <v>68</v>
      </c>
      <c r="AY363" s="216" t="s">
        <v>171</v>
      </c>
    </row>
    <row r="364" spans="2:65" s="12" customFormat="1">
      <c r="B364" s="217"/>
      <c r="C364" s="218"/>
      <c r="D364" s="219" t="s">
        <v>181</v>
      </c>
      <c r="E364" s="220" t="s">
        <v>134</v>
      </c>
      <c r="F364" s="221" t="s">
        <v>551</v>
      </c>
      <c r="G364" s="218"/>
      <c r="H364" s="222">
        <v>33</v>
      </c>
      <c r="I364" s="223"/>
      <c r="J364" s="218"/>
      <c r="K364" s="218"/>
      <c r="L364" s="224"/>
      <c r="M364" s="225"/>
      <c r="N364" s="226"/>
      <c r="O364" s="226"/>
      <c r="P364" s="226"/>
      <c r="Q364" s="226"/>
      <c r="R364" s="226"/>
      <c r="S364" s="226"/>
      <c r="T364" s="227"/>
      <c r="AT364" s="228" t="s">
        <v>181</v>
      </c>
      <c r="AU364" s="228" t="s">
        <v>78</v>
      </c>
      <c r="AV364" s="12" t="s">
        <v>78</v>
      </c>
      <c r="AW364" s="12" t="s">
        <v>32</v>
      </c>
      <c r="AX364" s="12" t="s">
        <v>76</v>
      </c>
      <c r="AY364" s="228" t="s">
        <v>171</v>
      </c>
    </row>
    <row r="365" spans="2:65" s="1" customFormat="1" ht="22.5" customHeight="1">
      <c r="B365" s="41"/>
      <c r="C365" s="246" t="s">
        <v>355</v>
      </c>
      <c r="D365" s="246" t="s">
        <v>291</v>
      </c>
      <c r="E365" s="247" t="s">
        <v>552</v>
      </c>
      <c r="F365" s="248" t="s">
        <v>553</v>
      </c>
      <c r="G365" s="249" t="s">
        <v>419</v>
      </c>
      <c r="H365" s="250">
        <v>33.33</v>
      </c>
      <c r="I365" s="251">
        <v>102</v>
      </c>
      <c r="J365" s="252">
        <f>ROUND(I365*H365,2)</f>
        <v>3399.66</v>
      </c>
      <c r="K365" s="248" t="s">
        <v>176</v>
      </c>
      <c r="L365" s="253"/>
      <c r="M365" s="254" t="s">
        <v>21</v>
      </c>
      <c r="N365" s="255" t="s">
        <v>39</v>
      </c>
      <c r="O365" s="42"/>
      <c r="P365" s="200">
        <f>O365*H365</f>
        <v>0</v>
      </c>
      <c r="Q365" s="200">
        <v>5.8000000000000003E-2</v>
      </c>
      <c r="R365" s="200">
        <f>Q365*H365</f>
        <v>1.9331400000000001</v>
      </c>
      <c r="S365" s="200">
        <v>0</v>
      </c>
      <c r="T365" s="201">
        <f>S365*H365</f>
        <v>0</v>
      </c>
      <c r="AR365" s="24" t="s">
        <v>186</v>
      </c>
      <c r="AT365" s="24" t="s">
        <v>291</v>
      </c>
      <c r="AU365" s="24" t="s">
        <v>78</v>
      </c>
      <c r="AY365" s="24" t="s">
        <v>171</v>
      </c>
      <c r="BE365" s="202">
        <f>IF(N365="základní",J365,0)</f>
        <v>3399.66</v>
      </c>
      <c r="BF365" s="202">
        <f>IF(N365="snížená",J365,0)</f>
        <v>0</v>
      </c>
      <c r="BG365" s="202">
        <f>IF(N365="zákl. přenesená",J365,0)</f>
        <v>0</v>
      </c>
      <c r="BH365" s="202">
        <f>IF(N365="sníž. přenesená",J365,0)</f>
        <v>0</v>
      </c>
      <c r="BI365" s="202">
        <f>IF(N365="nulová",J365,0)</f>
        <v>0</v>
      </c>
      <c r="BJ365" s="24" t="s">
        <v>76</v>
      </c>
      <c r="BK365" s="202">
        <f>ROUND(I365*H365,2)</f>
        <v>3399.66</v>
      </c>
      <c r="BL365" s="24" t="s">
        <v>177</v>
      </c>
      <c r="BM365" s="24" t="s">
        <v>554</v>
      </c>
    </row>
    <row r="366" spans="2:65" s="1" customFormat="1">
      <c r="B366" s="41"/>
      <c r="C366" s="63"/>
      <c r="D366" s="203" t="s">
        <v>179</v>
      </c>
      <c r="E366" s="63"/>
      <c r="F366" s="204" t="s">
        <v>555</v>
      </c>
      <c r="G366" s="63"/>
      <c r="H366" s="63"/>
      <c r="I366" s="161"/>
      <c r="J366" s="63"/>
      <c r="K366" s="63"/>
      <c r="L366" s="61"/>
      <c r="M366" s="205"/>
      <c r="N366" s="42"/>
      <c r="O366" s="42"/>
      <c r="P366" s="42"/>
      <c r="Q366" s="42"/>
      <c r="R366" s="42"/>
      <c r="S366" s="42"/>
      <c r="T366" s="78"/>
      <c r="AT366" s="24" t="s">
        <v>179</v>
      </c>
      <c r="AU366" s="24" t="s">
        <v>78</v>
      </c>
    </row>
    <row r="367" spans="2:65" s="12" customFormat="1">
      <c r="B367" s="217"/>
      <c r="C367" s="218"/>
      <c r="D367" s="219" t="s">
        <v>181</v>
      </c>
      <c r="E367" s="220" t="s">
        <v>21</v>
      </c>
      <c r="F367" s="221" t="s">
        <v>556</v>
      </c>
      <c r="G367" s="218"/>
      <c r="H367" s="222">
        <v>33.33</v>
      </c>
      <c r="I367" s="223"/>
      <c r="J367" s="218"/>
      <c r="K367" s="218"/>
      <c r="L367" s="224"/>
      <c r="M367" s="225"/>
      <c r="N367" s="226"/>
      <c r="O367" s="226"/>
      <c r="P367" s="226"/>
      <c r="Q367" s="226"/>
      <c r="R367" s="226"/>
      <c r="S367" s="226"/>
      <c r="T367" s="227"/>
      <c r="AT367" s="228" t="s">
        <v>181</v>
      </c>
      <c r="AU367" s="228" t="s">
        <v>78</v>
      </c>
      <c r="AV367" s="12" t="s">
        <v>78</v>
      </c>
      <c r="AW367" s="12" t="s">
        <v>32</v>
      </c>
      <c r="AX367" s="12" t="s">
        <v>76</v>
      </c>
      <c r="AY367" s="228" t="s">
        <v>171</v>
      </c>
    </row>
    <row r="368" spans="2:65" s="1" customFormat="1" ht="22.5" customHeight="1">
      <c r="B368" s="41"/>
      <c r="C368" s="191" t="s">
        <v>557</v>
      </c>
      <c r="D368" s="191" t="s">
        <v>173</v>
      </c>
      <c r="E368" s="192" t="s">
        <v>558</v>
      </c>
      <c r="F368" s="193" t="s">
        <v>559</v>
      </c>
      <c r="G368" s="194" t="s">
        <v>113</v>
      </c>
      <c r="H368" s="195">
        <v>12</v>
      </c>
      <c r="I368" s="196">
        <v>54</v>
      </c>
      <c r="J368" s="197">
        <f>ROUND(I368*H368,2)</f>
        <v>648</v>
      </c>
      <c r="K368" s="193" t="s">
        <v>176</v>
      </c>
      <c r="L368" s="61"/>
      <c r="M368" s="198" t="s">
        <v>21</v>
      </c>
      <c r="N368" s="199" t="s">
        <v>39</v>
      </c>
      <c r="O368" s="42"/>
      <c r="P368" s="200">
        <f>O368*H368</f>
        <v>0</v>
      </c>
      <c r="Q368" s="200">
        <v>0</v>
      </c>
      <c r="R368" s="200">
        <f>Q368*H368</f>
        <v>0</v>
      </c>
      <c r="S368" s="200">
        <v>0</v>
      </c>
      <c r="T368" s="201">
        <f>S368*H368</f>
        <v>0</v>
      </c>
      <c r="AR368" s="24" t="s">
        <v>177</v>
      </c>
      <c r="AT368" s="24" t="s">
        <v>173</v>
      </c>
      <c r="AU368" s="24" t="s">
        <v>78</v>
      </c>
      <c r="AY368" s="24" t="s">
        <v>171</v>
      </c>
      <c r="BE368" s="202">
        <f>IF(N368="základní",J368,0)</f>
        <v>648</v>
      </c>
      <c r="BF368" s="202">
        <f>IF(N368="snížená",J368,0)</f>
        <v>0</v>
      </c>
      <c r="BG368" s="202">
        <f>IF(N368="zákl. přenesená",J368,0)</f>
        <v>0</v>
      </c>
      <c r="BH368" s="202">
        <f>IF(N368="sníž. přenesená",J368,0)</f>
        <v>0</v>
      </c>
      <c r="BI368" s="202">
        <f>IF(N368="nulová",J368,0)</f>
        <v>0</v>
      </c>
      <c r="BJ368" s="24" t="s">
        <v>76</v>
      </c>
      <c r="BK368" s="202">
        <f>ROUND(I368*H368,2)</f>
        <v>648</v>
      </c>
      <c r="BL368" s="24" t="s">
        <v>177</v>
      </c>
      <c r="BM368" s="24" t="s">
        <v>560</v>
      </c>
    </row>
    <row r="369" spans="2:65" s="1" customFormat="1" ht="27">
      <c r="B369" s="41"/>
      <c r="C369" s="63"/>
      <c r="D369" s="203" t="s">
        <v>179</v>
      </c>
      <c r="E369" s="63"/>
      <c r="F369" s="204" t="s">
        <v>561</v>
      </c>
      <c r="G369" s="63"/>
      <c r="H369" s="63"/>
      <c r="I369" s="161"/>
      <c r="J369" s="63"/>
      <c r="K369" s="63"/>
      <c r="L369" s="61"/>
      <c r="M369" s="205"/>
      <c r="N369" s="42"/>
      <c r="O369" s="42"/>
      <c r="P369" s="42"/>
      <c r="Q369" s="42"/>
      <c r="R369" s="42"/>
      <c r="S369" s="42"/>
      <c r="T369" s="78"/>
      <c r="AT369" s="24" t="s">
        <v>179</v>
      </c>
      <c r="AU369" s="24" t="s">
        <v>78</v>
      </c>
    </row>
    <row r="370" spans="2:65" s="12" customFormat="1">
      <c r="B370" s="217"/>
      <c r="C370" s="218"/>
      <c r="D370" s="219" t="s">
        <v>181</v>
      </c>
      <c r="E370" s="220" t="s">
        <v>21</v>
      </c>
      <c r="F370" s="221" t="s">
        <v>562</v>
      </c>
      <c r="G370" s="218"/>
      <c r="H370" s="222">
        <v>12</v>
      </c>
      <c r="I370" s="223"/>
      <c r="J370" s="218"/>
      <c r="K370" s="218"/>
      <c r="L370" s="224"/>
      <c r="M370" s="225"/>
      <c r="N370" s="226"/>
      <c r="O370" s="226"/>
      <c r="P370" s="226"/>
      <c r="Q370" s="226"/>
      <c r="R370" s="226"/>
      <c r="S370" s="226"/>
      <c r="T370" s="227"/>
      <c r="AT370" s="228" t="s">
        <v>181</v>
      </c>
      <c r="AU370" s="228" t="s">
        <v>78</v>
      </c>
      <c r="AV370" s="12" t="s">
        <v>78</v>
      </c>
      <c r="AW370" s="12" t="s">
        <v>32</v>
      </c>
      <c r="AX370" s="12" t="s">
        <v>76</v>
      </c>
      <c r="AY370" s="228" t="s">
        <v>171</v>
      </c>
    </row>
    <row r="371" spans="2:65" s="1" customFormat="1" ht="22.5" customHeight="1">
      <c r="B371" s="41"/>
      <c r="C371" s="191" t="s">
        <v>363</v>
      </c>
      <c r="D371" s="191" t="s">
        <v>173</v>
      </c>
      <c r="E371" s="192" t="s">
        <v>563</v>
      </c>
      <c r="F371" s="193" t="s">
        <v>564</v>
      </c>
      <c r="G371" s="194" t="s">
        <v>113</v>
      </c>
      <c r="H371" s="195">
        <v>5</v>
      </c>
      <c r="I371" s="196">
        <v>7380</v>
      </c>
      <c r="J371" s="197">
        <f>ROUND(I371*H371,2)</f>
        <v>36900</v>
      </c>
      <c r="K371" s="193" t="s">
        <v>176</v>
      </c>
      <c r="L371" s="61"/>
      <c r="M371" s="198" t="s">
        <v>21</v>
      </c>
      <c r="N371" s="199" t="s">
        <v>39</v>
      </c>
      <c r="O371" s="42"/>
      <c r="P371" s="200">
        <f>O371*H371</f>
        <v>0</v>
      </c>
      <c r="Q371" s="200">
        <v>0.53010000000000002</v>
      </c>
      <c r="R371" s="200">
        <f>Q371*H371</f>
        <v>2.6505000000000001</v>
      </c>
      <c r="S371" s="200">
        <v>0</v>
      </c>
      <c r="T371" s="201">
        <f>S371*H371</f>
        <v>0</v>
      </c>
      <c r="AR371" s="24" t="s">
        <v>177</v>
      </c>
      <c r="AT371" s="24" t="s">
        <v>173</v>
      </c>
      <c r="AU371" s="24" t="s">
        <v>78</v>
      </c>
      <c r="AY371" s="24" t="s">
        <v>171</v>
      </c>
      <c r="BE371" s="202">
        <f>IF(N371="základní",J371,0)</f>
        <v>36900</v>
      </c>
      <c r="BF371" s="202">
        <f>IF(N371="snížená",J371,0)</f>
        <v>0</v>
      </c>
      <c r="BG371" s="202">
        <f>IF(N371="zákl. přenesená",J371,0)</f>
        <v>0</v>
      </c>
      <c r="BH371" s="202">
        <f>IF(N371="sníž. přenesená",J371,0)</f>
        <v>0</v>
      </c>
      <c r="BI371" s="202">
        <f>IF(N371="nulová",J371,0)</f>
        <v>0</v>
      </c>
      <c r="BJ371" s="24" t="s">
        <v>76</v>
      </c>
      <c r="BK371" s="202">
        <f>ROUND(I371*H371,2)</f>
        <v>36900</v>
      </c>
      <c r="BL371" s="24" t="s">
        <v>177</v>
      </c>
      <c r="BM371" s="24" t="s">
        <v>565</v>
      </c>
    </row>
    <row r="372" spans="2:65" s="1" customFormat="1">
      <c r="B372" s="41"/>
      <c r="C372" s="63"/>
      <c r="D372" s="203" t="s">
        <v>179</v>
      </c>
      <c r="E372" s="63"/>
      <c r="F372" s="204" t="s">
        <v>566</v>
      </c>
      <c r="G372" s="63"/>
      <c r="H372" s="63"/>
      <c r="I372" s="161"/>
      <c r="J372" s="63"/>
      <c r="K372" s="63"/>
      <c r="L372" s="61"/>
      <c r="M372" s="205"/>
      <c r="N372" s="42"/>
      <c r="O372" s="42"/>
      <c r="P372" s="42"/>
      <c r="Q372" s="42"/>
      <c r="R372" s="42"/>
      <c r="S372" s="42"/>
      <c r="T372" s="78"/>
      <c r="AT372" s="24" t="s">
        <v>179</v>
      </c>
      <c r="AU372" s="24" t="s">
        <v>78</v>
      </c>
    </row>
    <row r="373" spans="2:65" s="11" customFormat="1">
      <c r="B373" s="206"/>
      <c r="C373" s="207"/>
      <c r="D373" s="203" t="s">
        <v>181</v>
      </c>
      <c r="E373" s="208" t="s">
        <v>21</v>
      </c>
      <c r="F373" s="209" t="s">
        <v>567</v>
      </c>
      <c r="G373" s="207"/>
      <c r="H373" s="210" t="s">
        <v>21</v>
      </c>
      <c r="I373" s="211"/>
      <c r="J373" s="207"/>
      <c r="K373" s="207"/>
      <c r="L373" s="212"/>
      <c r="M373" s="213"/>
      <c r="N373" s="214"/>
      <c r="O373" s="214"/>
      <c r="P373" s="214"/>
      <c r="Q373" s="214"/>
      <c r="R373" s="214"/>
      <c r="S373" s="214"/>
      <c r="T373" s="215"/>
      <c r="AT373" s="216" t="s">
        <v>181</v>
      </c>
      <c r="AU373" s="216" t="s">
        <v>78</v>
      </c>
      <c r="AV373" s="11" t="s">
        <v>76</v>
      </c>
      <c r="AW373" s="11" t="s">
        <v>32</v>
      </c>
      <c r="AX373" s="11" t="s">
        <v>68</v>
      </c>
      <c r="AY373" s="216" t="s">
        <v>171</v>
      </c>
    </row>
    <row r="374" spans="2:65" s="12" customFormat="1">
      <c r="B374" s="217"/>
      <c r="C374" s="218"/>
      <c r="D374" s="219" t="s">
        <v>181</v>
      </c>
      <c r="E374" s="220" t="s">
        <v>21</v>
      </c>
      <c r="F374" s="221" t="s">
        <v>122</v>
      </c>
      <c r="G374" s="218"/>
      <c r="H374" s="222">
        <v>5</v>
      </c>
      <c r="I374" s="223"/>
      <c r="J374" s="218"/>
      <c r="K374" s="218"/>
      <c r="L374" s="224"/>
      <c r="M374" s="225"/>
      <c r="N374" s="226"/>
      <c r="O374" s="226"/>
      <c r="P374" s="226"/>
      <c r="Q374" s="226"/>
      <c r="R374" s="226"/>
      <c r="S374" s="226"/>
      <c r="T374" s="227"/>
      <c r="AT374" s="228" t="s">
        <v>181</v>
      </c>
      <c r="AU374" s="228" t="s">
        <v>78</v>
      </c>
      <c r="AV374" s="12" t="s">
        <v>78</v>
      </c>
      <c r="AW374" s="12" t="s">
        <v>32</v>
      </c>
      <c r="AX374" s="12" t="s">
        <v>76</v>
      </c>
      <c r="AY374" s="228" t="s">
        <v>171</v>
      </c>
    </row>
    <row r="375" spans="2:65" s="1" customFormat="1" ht="22.5" customHeight="1">
      <c r="B375" s="41"/>
      <c r="C375" s="191" t="s">
        <v>568</v>
      </c>
      <c r="D375" s="191" t="s">
        <v>173</v>
      </c>
      <c r="E375" s="192" t="s">
        <v>569</v>
      </c>
      <c r="F375" s="193" t="s">
        <v>570</v>
      </c>
      <c r="G375" s="194" t="s">
        <v>93</v>
      </c>
      <c r="H375" s="195">
        <v>0.48</v>
      </c>
      <c r="I375" s="196">
        <v>1148</v>
      </c>
      <c r="J375" s="197">
        <f>ROUND(I375*H375,2)</f>
        <v>551.04</v>
      </c>
      <c r="K375" s="193" t="s">
        <v>176</v>
      </c>
      <c r="L375" s="61"/>
      <c r="M375" s="198" t="s">
        <v>21</v>
      </c>
      <c r="N375" s="199" t="s">
        <v>39</v>
      </c>
      <c r="O375" s="42"/>
      <c r="P375" s="200">
        <f>O375*H375</f>
        <v>0</v>
      </c>
      <c r="Q375" s="200">
        <v>0</v>
      </c>
      <c r="R375" s="200">
        <f>Q375*H375</f>
        <v>0</v>
      </c>
      <c r="S375" s="200">
        <v>1.8</v>
      </c>
      <c r="T375" s="201">
        <f>S375*H375</f>
        <v>0.86399999999999999</v>
      </c>
      <c r="AR375" s="24" t="s">
        <v>177</v>
      </c>
      <c r="AT375" s="24" t="s">
        <v>173</v>
      </c>
      <c r="AU375" s="24" t="s">
        <v>78</v>
      </c>
      <c r="AY375" s="24" t="s">
        <v>171</v>
      </c>
      <c r="BE375" s="202">
        <f>IF(N375="základní",J375,0)</f>
        <v>551.04</v>
      </c>
      <c r="BF375" s="202">
        <f>IF(N375="snížená",J375,0)</f>
        <v>0</v>
      </c>
      <c r="BG375" s="202">
        <f>IF(N375="zákl. přenesená",J375,0)</f>
        <v>0</v>
      </c>
      <c r="BH375" s="202">
        <f>IF(N375="sníž. přenesená",J375,0)</f>
        <v>0</v>
      </c>
      <c r="BI375" s="202">
        <f>IF(N375="nulová",J375,0)</f>
        <v>0</v>
      </c>
      <c r="BJ375" s="24" t="s">
        <v>76</v>
      </c>
      <c r="BK375" s="202">
        <f>ROUND(I375*H375,2)</f>
        <v>551.04</v>
      </c>
      <c r="BL375" s="24" t="s">
        <v>177</v>
      </c>
      <c r="BM375" s="24" t="s">
        <v>571</v>
      </c>
    </row>
    <row r="376" spans="2:65" s="1" customFormat="1">
      <c r="B376" s="41"/>
      <c r="C376" s="63"/>
      <c r="D376" s="203" t="s">
        <v>179</v>
      </c>
      <c r="E376" s="63"/>
      <c r="F376" s="204" t="s">
        <v>572</v>
      </c>
      <c r="G376" s="63"/>
      <c r="H376" s="63"/>
      <c r="I376" s="161"/>
      <c r="J376" s="63"/>
      <c r="K376" s="63"/>
      <c r="L376" s="61"/>
      <c r="M376" s="205"/>
      <c r="N376" s="42"/>
      <c r="O376" s="42"/>
      <c r="P376" s="42"/>
      <c r="Q376" s="42"/>
      <c r="R376" s="42"/>
      <c r="S376" s="42"/>
      <c r="T376" s="78"/>
      <c r="AT376" s="24" t="s">
        <v>179</v>
      </c>
      <c r="AU376" s="24" t="s">
        <v>78</v>
      </c>
    </row>
    <row r="377" spans="2:65" s="11" customFormat="1">
      <c r="B377" s="206"/>
      <c r="C377" s="207"/>
      <c r="D377" s="203" t="s">
        <v>181</v>
      </c>
      <c r="E377" s="208" t="s">
        <v>21</v>
      </c>
      <c r="F377" s="209" t="s">
        <v>573</v>
      </c>
      <c r="G377" s="207"/>
      <c r="H377" s="210" t="s">
        <v>21</v>
      </c>
      <c r="I377" s="211"/>
      <c r="J377" s="207"/>
      <c r="K377" s="207"/>
      <c r="L377" s="212"/>
      <c r="M377" s="213"/>
      <c r="N377" s="214"/>
      <c r="O377" s="214"/>
      <c r="P377" s="214"/>
      <c r="Q377" s="214"/>
      <c r="R377" s="214"/>
      <c r="S377" s="214"/>
      <c r="T377" s="215"/>
      <c r="AT377" s="216" t="s">
        <v>181</v>
      </c>
      <c r="AU377" s="216" t="s">
        <v>78</v>
      </c>
      <c r="AV377" s="11" t="s">
        <v>76</v>
      </c>
      <c r="AW377" s="11" t="s">
        <v>32</v>
      </c>
      <c r="AX377" s="11" t="s">
        <v>68</v>
      </c>
      <c r="AY377" s="216" t="s">
        <v>171</v>
      </c>
    </row>
    <row r="378" spans="2:65" s="12" customFormat="1">
      <c r="B378" s="217"/>
      <c r="C378" s="218"/>
      <c r="D378" s="219" t="s">
        <v>181</v>
      </c>
      <c r="E378" s="220" t="s">
        <v>136</v>
      </c>
      <c r="F378" s="221" t="s">
        <v>574</v>
      </c>
      <c r="G378" s="218"/>
      <c r="H378" s="222">
        <v>0.48</v>
      </c>
      <c r="I378" s="223"/>
      <c r="J378" s="218"/>
      <c r="K378" s="218"/>
      <c r="L378" s="224"/>
      <c r="M378" s="225"/>
      <c r="N378" s="226"/>
      <c r="O378" s="226"/>
      <c r="P378" s="226"/>
      <c r="Q378" s="226"/>
      <c r="R378" s="226"/>
      <c r="S378" s="226"/>
      <c r="T378" s="227"/>
      <c r="AT378" s="228" t="s">
        <v>181</v>
      </c>
      <c r="AU378" s="228" t="s">
        <v>78</v>
      </c>
      <c r="AV378" s="12" t="s">
        <v>78</v>
      </c>
      <c r="AW378" s="12" t="s">
        <v>32</v>
      </c>
      <c r="AX378" s="12" t="s">
        <v>76</v>
      </c>
      <c r="AY378" s="228" t="s">
        <v>171</v>
      </c>
    </row>
    <row r="379" spans="2:65" s="1" customFormat="1" ht="22.5" customHeight="1">
      <c r="B379" s="41"/>
      <c r="C379" s="191" t="s">
        <v>575</v>
      </c>
      <c r="D379" s="191" t="s">
        <v>173</v>
      </c>
      <c r="E379" s="192" t="s">
        <v>576</v>
      </c>
      <c r="F379" s="193" t="s">
        <v>577</v>
      </c>
      <c r="G379" s="194" t="s">
        <v>276</v>
      </c>
      <c r="H379" s="195">
        <v>316.86399999999998</v>
      </c>
      <c r="I379" s="196">
        <v>59</v>
      </c>
      <c r="J379" s="197">
        <f>ROUND(I379*H379,2)</f>
        <v>18694.98</v>
      </c>
      <c r="K379" s="193" t="s">
        <v>176</v>
      </c>
      <c r="L379" s="61"/>
      <c r="M379" s="198" t="s">
        <v>21</v>
      </c>
      <c r="N379" s="199" t="s">
        <v>39</v>
      </c>
      <c r="O379" s="42"/>
      <c r="P379" s="200">
        <f>O379*H379</f>
        <v>0</v>
      </c>
      <c r="Q379" s="200">
        <v>0</v>
      </c>
      <c r="R379" s="200">
        <f>Q379*H379</f>
        <v>0</v>
      </c>
      <c r="S379" s="200">
        <v>0</v>
      </c>
      <c r="T379" s="201">
        <f>S379*H379</f>
        <v>0</v>
      </c>
      <c r="AR379" s="24" t="s">
        <v>177</v>
      </c>
      <c r="AT379" s="24" t="s">
        <v>173</v>
      </c>
      <c r="AU379" s="24" t="s">
        <v>78</v>
      </c>
      <c r="AY379" s="24" t="s">
        <v>171</v>
      </c>
      <c r="BE379" s="202">
        <f>IF(N379="základní",J379,0)</f>
        <v>18694.98</v>
      </c>
      <c r="BF379" s="202">
        <f>IF(N379="snížená",J379,0)</f>
        <v>0</v>
      </c>
      <c r="BG379" s="202">
        <f>IF(N379="zákl. přenesená",J379,0)</f>
        <v>0</v>
      </c>
      <c r="BH379" s="202">
        <f>IF(N379="sníž. přenesená",J379,0)</f>
        <v>0</v>
      </c>
      <c r="BI379" s="202">
        <f>IF(N379="nulová",J379,0)</f>
        <v>0</v>
      </c>
      <c r="BJ379" s="24" t="s">
        <v>76</v>
      </c>
      <c r="BK379" s="202">
        <f>ROUND(I379*H379,2)</f>
        <v>18694.98</v>
      </c>
      <c r="BL379" s="24" t="s">
        <v>177</v>
      </c>
      <c r="BM379" s="24" t="s">
        <v>578</v>
      </c>
    </row>
    <row r="380" spans="2:65" s="1" customFormat="1" ht="27">
      <c r="B380" s="41"/>
      <c r="C380" s="63"/>
      <c r="D380" s="203" t="s">
        <v>179</v>
      </c>
      <c r="E380" s="63"/>
      <c r="F380" s="204" t="s">
        <v>579</v>
      </c>
      <c r="G380" s="63"/>
      <c r="H380" s="63"/>
      <c r="I380" s="161"/>
      <c r="J380" s="63"/>
      <c r="K380" s="63"/>
      <c r="L380" s="61"/>
      <c r="M380" s="205"/>
      <c r="N380" s="42"/>
      <c r="O380" s="42"/>
      <c r="P380" s="42"/>
      <c r="Q380" s="42"/>
      <c r="R380" s="42"/>
      <c r="S380" s="42"/>
      <c r="T380" s="78"/>
      <c r="AT380" s="24" t="s">
        <v>179</v>
      </c>
      <c r="AU380" s="24" t="s">
        <v>78</v>
      </c>
    </row>
    <row r="381" spans="2:65" s="12" customFormat="1">
      <c r="B381" s="217"/>
      <c r="C381" s="218"/>
      <c r="D381" s="203" t="s">
        <v>181</v>
      </c>
      <c r="E381" s="229" t="s">
        <v>21</v>
      </c>
      <c r="F381" s="230" t="s">
        <v>580</v>
      </c>
      <c r="G381" s="218"/>
      <c r="H381" s="231">
        <v>316</v>
      </c>
      <c r="I381" s="223"/>
      <c r="J381" s="218"/>
      <c r="K381" s="218"/>
      <c r="L381" s="224"/>
      <c r="M381" s="225"/>
      <c r="N381" s="226"/>
      <c r="O381" s="226"/>
      <c r="P381" s="226"/>
      <c r="Q381" s="226"/>
      <c r="R381" s="226"/>
      <c r="S381" s="226"/>
      <c r="T381" s="227"/>
      <c r="AT381" s="228" t="s">
        <v>181</v>
      </c>
      <c r="AU381" s="228" t="s">
        <v>78</v>
      </c>
      <c r="AV381" s="12" t="s">
        <v>78</v>
      </c>
      <c r="AW381" s="12" t="s">
        <v>32</v>
      </c>
      <c r="AX381" s="12" t="s">
        <v>68</v>
      </c>
      <c r="AY381" s="228" t="s">
        <v>171</v>
      </c>
    </row>
    <row r="382" spans="2:65" s="12" customFormat="1">
      <c r="B382" s="217"/>
      <c r="C382" s="218"/>
      <c r="D382" s="203" t="s">
        <v>181</v>
      </c>
      <c r="E382" s="229" t="s">
        <v>21</v>
      </c>
      <c r="F382" s="230" t="s">
        <v>581</v>
      </c>
      <c r="G382" s="218"/>
      <c r="H382" s="231">
        <v>0.86399999999999999</v>
      </c>
      <c r="I382" s="223"/>
      <c r="J382" s="218"/>
      <c r="K382" s="218"/>
      <c r="L382" s="224"/>
      <c r="M382" s="225"/>
      <c r="N382" s="226"/>
      <c r="O382" s="226"/>
      <c r="P382" s="226"/>
      <c r="Q382" s="226"/>
      <c r="R382" s="226"/>
      <c r="S382" s="226"/>
      <c r="T382" s="227"/>
      <c r="AT382" s="228" t="s">
        <v>181</v>
      </c>
      <c r="AU382" s="228" t="s">
        <v>78</v>
      </c>
      <c r="AV382" s="12" t="s">
        <v>78</v>
      </c>
      <c r="AW382" s="12" t="s">
        <v>32</v>
      </c>
      <c r="AX382" s="12" t="s">
        <v>68</v>
      </c>
      <c r="AY382" s="228" t="s">
        <v>171</v>
      </c>
    </row>
    <row r="383" spans="2:65" s="12" customFormat="1">
      <c r="B383" s="217"/>
      <c r="C383" s="218"/>
      <c r="D383" s="203" t="s">
        <v>181</v>
      </c>
      <c r="E383" s="229" t="s">
        <v>21</v>
      </c>
      <c r="F383" s="230" t="s">
        <v>21</v>
      </c>
      <c r="G383" s="218"/>
      <c r="H383" s="231">
        <v>0</v>
      </c>
      <c r="I383" s="223"/>
      <c r="J383" s="218"/>
      <c r="K383" s="218"/>
      <c r="L383" s="224"/>
      <c r="M383" s="225"/>
      <c r="N383" s="226"/>
      <c r="O383" s="226"/>
      <c r="P383" s="226"/>
      <c r="Q383" s="226"/>
      <c r="R383" s="226"/>
      <c r="S383" s="226"/>
      <c r="T383" s="227"/>
      <c r="AT383" s="228" t="s">
        <v>181</v>
      </c>
      <c r="AU383" s="228" t="s">
        <v>78</v>
      </c>
      <c r="AV383" s="12" t="s">
        <v>78</v>
      </c>
      <c r="AW383" s="12" t="s">
        <v>32</v>
      </c>
      <c r="AX383" s="12" t="s">
        <v>68</v>
      </c>
      <c r="AY383" s="228" t="s">
        <v>171</v>
      </c>
    </row>
    <row r="384" spans="2:65" s="13" customFormat="1">
      <c r="B384" s="232"/>
      <c r="C384" s="233"/>
      <c r="D384" s="219" t="s">
        <v>181</v>
      </c>
      <c r="E384" s="243" t="s">
        <v>138</v>
      </c>
      <c r="F384" s="244" t="s">
        <v>197</v>
      </c>
      <c r="G384" s="233"/>
      <c r="H384" s="245">
        <v>316.86399999999998</v>
      </c>
      <c r="I384" s="237"/>
      <c r="J384" s="233"/>
      <c r="K384" s="233"/>
      <c r="L384" s="238"/>
      <c r="M384" s="239"/>
      <c r="N384" s="240"/>
      <c r="O384" s="240"/>
      <c r="P384" s="240"/>
      <c r="Q384" s="240"/>
      <c r="R384" s="240"/>
      <c r="S384" s="240"/>
      <c r="T384" s="241"/>
      <c r="AT384" s="242" t="s">
        <v>181</v>
      </c>
      <c r="AU384" s="242" t="s">
        <v>78</v>
      </c>
      <c r="AV384" s="13" t="s">
        <v>177</v>
      </c>
      <c r="AW384" s="13" t="s">
        <v>32</v>
      </c>
      <c r="AX384" s="13" t="s">
        <v>76</v>
      </c>
      <c r="AY384" s="242" t="s">
        <v>171</v>
      </c>
    </row>
    <row r="385" spans="2:65" s="1" customFormat="1" ht="22.5" customHeight="1">
      <c r="B385" s="41"/>
      <c r="C385" s="191" t="s">
        <v>582</v>
      </c>
      <c r="D385" s="191" t="s">
        <v>173</v>
      </c>
      <c r="E385" s="192" t="s">
        <v>583</v>
      </c>
      <c r="F385" s="193" t="s">
        <v>584</v>
      </c>
      <c r="G385" s="194" t="s">
        <v>276</v>
      </c>
      <c r="H385" s="195">
        <v>316.86399999999998</v>
      </c>
      <c r="I385" s="196">
        <v>131</v>
      </c>
      <c r="J385" s="197">
        <f>ROUND(I385*H385,2)</f>
        <v>41509.18</v>
      </c>
      <c r="K385" s="193" t="s">
        <v>176</v>
      </c>
      <c r="L385" s="61"/>
      <c r="M385" s="198" t="s">
        <v>21</v>
      </c>
      <c r="N385" s="199" t="s">
        <v>39</v>
      </c>
      <c r="O385" s="42"/>
      <c r="P385" s="200">
        <f>O385*H385</f>
        <v>0</v>
      </c>
      <c r="Q385" s="200">
        <v>0</v>
      </c>
      <c r="R385" s="200">
        <f>Q385*H385</f>
        <v>0</v>
      </c>
      <c r="S385" s="200">
        <v>0</v>
      </c>
      <c r="T385" s="201">
        <f>S385*H385</f>
        <v>0</v>
      </c>
      <c r="AR385" s="24" t="s">
        <v>177</v>
      </c>
      <c r="AT385" s="24" t="s">
        <v>173</v>
      </c>
      <c r="AU385" s="24" t="s">
        <v>78</v>
      </c>
      <c r="AY385" s="24" t="s">
        <v>171</v>
      </c>
      <c r="BE385" s="202">
        <f>IF(N385="základní",J385,0)</f>
        <v>41509.18</v>
      </c>
      <c r="BF385" s="202">
        <f>IF(N385="snížená",J385,0)</f>
        <v>0</v>
      </c>
      <c r="BG385" s="202">
        <f>IF(N385="zákl. přenesená",J385,0)</f>
        <v>0</v>
      </c>
      <c r="BH385" s="202">
        <f>IF(N385="sníž. přenesená",J385,0)</f>
        <v>0</v>
      </c>
      <c r="BI385" s="202">
        <f>IF(N385="nulová",J385,0)</f>
        <v>0</v>
      </c>
      <c r="BJ385" s="24" t="s">
        <v>76</v>
      </c>
      <c r="BK385" s="202">
        <f>ROUND(I385*H385,2)</f>
        <v>41509.18</v>
      </c>
      <c r="BL385" s="24" t="s">
        <v>177</v>
      </c>
      <c r="BM385" s="24" t="s">
        <v>585</v>
      </c>
    </row>
    <row r="386" spans="2:65" s="1" customFormat="1">
      <c r="B386" s="41"/>
      <c r="C386" s="63"/>
      <c r="D386" s="203" t="s">
        <v>179</v>
      </c>
      <c r="E386" s="63"/>
      <c r="F386" s="204" t="s">
        <v>586</v>
      </c>
      <c r="G386" s="63"/>
      <c r="H386" s="63"/>
      <c r="I386" s="161"/>
      <c r="J386" s="63"/>
      <c r="K386" s="63"/>
      <c r="L386" s="61"/>
      <c r="M386" s="205"/>
      <c r="N386" s="42"/>
      <c r="O386" s="42"/>
      <c r="P386" s="42"/>
      <c r="Q386" s="42"/>
      <c r="R386" s="42"/>
      <c r="S386" s="42"/>
      <c r="T386" s="78"/>
      <c r="AT386" s="24" t="s">
        <v>179</v>
      </c>
      <c r="AU386" s="24" t="s">
        <v>78</v>
      </c>
    </row>
    <row r="387" spans="2:65" s="12" customFormat="1">
      <c r="B387" s="217"/>
      <c r="C387" s="218"/>
      <c r="D387" s="219" t="s">
        <v>181</v>
      </c>
      <c r="E387" s="220" t="s">
        <v>21</v>
      </c>
      <c r="F387" s="221" t="s">
        <v>138</v>
      </c>
      <c r="G387" s="218"/>
      <c r="H387" s="222">
        <v>316.86399999999998</v>
      </c>
      <c r="I387" s="223"/>
      <c r="J387" s="218"/>
      <c r="K387" s="218"/>
      <c r="L387" s="224"/>
      <c r="M387" s="225"/>
      <c r="N387" s="226"/>
      <c r="O387" s="226"/>
      <c r="P387" s="226"/>
      <c r="Q387" s="226"/>
      <c r="R387" s="226"/>
      <c r="S387" s="226"/>
      <c r="T387" s="227"/>
      <c r="AT387" s="228" t="s">
        <v>181</v>
      </c>
      <c r="AU387" s="228" t="s">
        <v>78</v>
      </c>
      <c r="AV387" s="12" t="s">
        <v>78</v>
      </c>
      <c r="AW387" s="12" t="s">
        <v>32</v>
      </c>
      <c r="AX387" s="12" t="s">
        <v>76</v>
      </c>
      <c r="AY387" s="228" t="s">
        <v>171</v>
      </c>
    </row>
    <row r="388" spans="2:65" s="1" customFormat="1" ht="22.5" customHeight="1">
      <c r="B388" s="41"/>
      <c r="C388" s="191" t="s">
        <v>587</v>
      </c>
      <c r="D388" s="191" t="s">
        <v>173</v>
      </c>
      <c r="E388" s="192" t="s">
        <v>588</v>
      </c>
      <c r="F388" s="193" t="s">
        <v>589</v>
      </c>
      <c r="G388" s="194" t="s">
        <v>276</v>
      </c>
      <c r="H388" s="195">
        <v>2851.7759999999998</v>
      </c>
      <c r="I388" s="196">
        <v>1</v>
      </c>
      <c r="J388" s="197">
        <f>ROUND(I388*H388,2)</f>
        <v>2851.78</v>
      </c>
      <c r="K388" s="193" t="s">
        <v>176</v>
      </c>
      <c r="L388" s="61"/>
      <c r="M388" s="198" t="s">
        <v>21</v>
      </c>
      <c r="N388" s="199" t="s">
        <v>39</v>
      </c>
      <c r="O388" s="42"/>
      <c r="P388" s="200">
        <f>O388*H388</f>
        <v>0</v>
      </c>
      <c r="Q388" s="200">
        <v>0</v>
      </c>
      <c r="R388" s="200">
        <f>Q388*H388</f>
        <v>0</v>
      </c>
      <c r="S388" s="200">
        <v>0</v>
      </c>
      <c r="T388" s="201">
        <f>S388*H388</f>
        <v>0</v>
      </c>
      <c r="AR388" s="24" t="s">
        <v>177</v>
      </c>
      <c r="AT388" s="24" t="s">
        <v>173</v>
      </c>
      <c r="AU388" s="24" t="s">
        <v>78</v>
      </c>
      <c r="AY388" s="24" t="s">
        <v>171</v>
      </c>
      <c r="BE388" s="202">
        <f>IF(N388="základní",J388,0)</f>
        <v>2851.78</v>
      </c>
      <c r="BF388" s="202">
        <f>IF(N388="snížená",J388,0)</f>
        <v>0</v>
      </c>
      <c r="BG388" s="202">
        <f>IF(N388="zákl. přenesená",J388,0)</f>
        <v>0</v>
      </c>
      <c r="BH388" s="202">
        <f>IF(N388="sníž. přenesená",J388,0)</f>
        <v>0</v>
      </c>
      <c r="BI388" s="202">
        <f>IF(N388="nulová",J388,0)</f>
        <v>0</v>
      </c>
      <c r="BJ388" s="24" t="s">
        <v>76</v>
      </c>
      <c r="BK388" s="202">
        <f>ROUND(I388*H388,2)</f>
        <v>2851.78</v>
      </c>
      <c r="BL388" s="24" t="s">
        <v>177</v>
      </c>
      <c r="BM388" s="24" t="s">
        <v>590</v>
      </c>
    </row>
    <row r="389" spans="2:65" s="1" customFormat="1" ht="27">
      <c r="B389" s="41"/>
      <c r="C389" s="63"/>
      <c r="D389" s="203" t="s">
        <v>179</v>
      </c>
      <c r="E389" s="63"/>
      <c r="F389" s="204" t="s">
        <v>591</v>
      </c>
      <c r="G389" s="63"/>
      <c r="H389" s="63"/>
      <c r="I389" s="161"/>
      <c r="J389" s="63"/>
      <c r="K389" s="63"/>
      <c r="L389" s="61"/>
      <c r="M389" s="205"/>
      <c r="N389" s="42"/>
      <c r="O389" s="42"/>
      <c r="P389" s="42"/>
      <c r="Q389" s="42"/>
      <c r="R389" s="42"/>
      <c r="S389" s="42"/>
      <c r="T389" s="78"/>
      <c r="AT389" s="24" t="s">
        <v>179</v>
      </c>
      <c r="AU389" s="24" t="s">
        <v>78</v>
      </c>
    </row>
    <row r="390" spans="2:65" s="11" customFormat="1">
      <c r="B390" s="206"/>
      <c r="C390" s="207"/>
      <c r="D390" s="203" t="s">
        <v>181</v>
      </c>
      <c r="E390" s="208" t="s">
        <v>21</v>
      </c>
      <c r="F390" s="209" t="s">
        <v>592</v>
      </c>
      <c r="G390" s="207"/>
      <c r="H390" s="210" t="s">
        <v>21</v>
      </c>
      <c r="I390" s="211"/>
      <c r="J390" s="207"/>
      <c r="K390" s="207"/>
      <c r="L390" s="212"/>
      <c r="M390" s="213"/>
      <c r="N390" s="214"/>
      <c r="O390" s="214"/>
      <c r="P390" s="214"/>
      <c r="Q390" s="214"/>
      <c r="R390" s="214"/>
      <c r="S390" s="214"/>
      <c r="T390" s="215"/>
      <c r="AT390" s="216" t="s">
        <v>181</v>
      </c>
      <c r="AU390" s="216" t="s">
        <v>78</v>
      </c>
      <c r="AV390" s="11" t="s">
        <v>76</v>
      </c>
      <c r="AW390" s="11" t="s">
        <v>32</v>
      </c>
      <c r="AX390" s="11" t="s">
        <v>68</v>
      </c>
      <c r="AY390" s="216" t="s">
        <v>171</v>
      </c>
    </row>
    <row r="391" spans="2:65" s="12" customFormat="1">
      <c r="B391" s="217"/>
      <c r="C391" s="218"/>
      <c r="D391" s="219" t="s">
        <v>181</v>
      </c>
      <c r="E391" s="220" t="s">
        <v>21</v>
      </c>
      <c r="F391" s="221" t="s">
        <v>593</v>
      </c>
      <c r="G391" s="218"/>
      <c r="H391" s="222">
        <v>2851.7759999999998</v>
      </c>
      <c r="I391" s="223"/>
      <c r="J391" s="218"/>
      <c r="K391" s="218"/>
      <c r="L391" s="224"/>
      <c r="M391" s="225"/>
      <c r="N391" s="226"/>
      <c r="O391" s="226"/>
      <c r="P391" s="226"/>
      <c r="Q391" s="226"/>
      <c r="R391" s="226"/>
      <c r="S391" s="226"/>
      <c r="T391" s="227"/>
      <c r="AT391" s="228" t="s">
        <v>181</v>
      </c>
      <c r="AU391" s="228" t="s">
        <v>78</v>
      </c>
      <c r="AV391" s="12" t="s">
        <v>78</v>
      </c>
      <c r="AW391" s="12" t="s">
        <v>32</v>
      </c>
      <c r="AX391" s="12" t="s">
        <v>76</v>
      </c>
      <c r="AY391" s="228" t="s">
        <v>171</v>
      </c>
    </row>
    <row r="392" spans="2:65" s="1" customFormat="1" ht="31.5" customHeight="1">
      <c r="B392" s="41"/>
      <c r="C392" s="191" t="s">
        <v>594</v>
      </c>
      <c r="D392" s="191" t="s">
        <v>173</v>
      </c>
      <c r="E392" s="192" t="s">
        <v>595</v>
      </c>
      <c r="F392" s="193" t="s">
        <v>596</v>
      </c>
      <c r="G392" s="194" t="s">
        <v>276</v>
      </c>
      <c r="H392" s="195">
        <v>591.98599999999999</v>
      </c>
      <c r="I392" s="196">
        <v>61</v>
      </c>
      <c r="J392" s="197">
        <f>ROUND(I392*H392,2)</f>
        <v>36111.15</v>
      </c>
      <c r="K392" s="193" t="s">
        <v>176</v>
      </c>
      <c r="L392" s="61"/>
      <c r="M392" s="198" t="s">
        <v>21</v>
      </c>
      <c r="N392" s="199" t="s">
        <v>39</v>
      </c>
      <c r="O392" s="42"/>
      <c r="P392" s="200">
        <f>O392*H392</f>
        <v>0</v>
      </c>
      <c r="Q392" s="200">
        <v>0</v>
      </c>
      <c r="R392" s="200">
        <f>Q392*H392</f>
        <v>0</v>
      </c>
      <c r="S392" s="200">
        <v>0</v>
      </c>
      <c r="T392" s="201">
        <f>S392*H392</f>
        <v>0</v>
      </c>
      <c r="AR392" s="24" t="s">
        <v>177</v>
      </c>
      <c r="AT392" s="24" t="s">
        <v>173</v>
      </c>
      <c r="AU392" s="24" t="s">
        <v>78</v>
      </c>
      <c r="AY392" s="24" t="s">
        <v>171</v>
      </c>
      <c r="BE392" s="202">
        <f>IF(N392="základní",J392,0)</f>
        <v>36111.15</v>
      </c>
      <c r="BF392" s="202">
        <f>IF(N392="snížená",J392,0)</f>
        <v>0</v>
      </c>
      <c r="BG392" s="202">
        <f>IF(N392="zákl. přenesená",J392,0)</f>
        <v>0</v>
      </c>
      <c r="BH392" s="202">
        <f>IF(N392="sníž. přenesená",J392,0)</f>
        <v>0</v>
      </c>
      <c r="BI392" s="202">
        <f>IF(N392="nulová",J392,0)</f>
        <v>0</v>
      </c>
      <c r="BJ392" s="24" t="s">
        <v>76</v>
      </c>
      <c r="BK392" s="202">
        <f>ROUND(I392*H392,2)</f>
        <v>36111.15</v>
      </c>
      <c r="BL392" s="24" t="s">
        <v>177</v>
      </c>
      <c r="BM392" s="24" t="s">
        <v>597</v>
      </c>
    </row>
    <row r="393" spans="2:65" s="1" customFormat="1" ht="27">
      <c r="B393" s="41"/>
      <c r="C393" s="63"/>
      <c r="D393" s="203" t="s">
        <v>179</v>
      </c>
      <c r="E393" s="63"/>
      <c r="F393" s="204" t="s">
        <v>598</v>
      </c>
      <c r="G393" s="63"/>
      <c r="H393" s="63"/>
      <c r="I393" s="161"/>
      <c r="J393" s="63"/>
      <c r="K393" s="63"/>
      <c r="L393" s="61"/>
      <c r="M393" s="268"/>
      <c r="N393" s="269"/>
      <c r="O393" s="269"/>
      <c r="P393" s="269"/>
      <c r="Q393" s="269"/>
      <c r="R393" s="269"/>
      <c r="S393" s="269"/>
      <c r="T393" s="270"/>
      <c r="AT393" s="24" t="s">
        <v>179</v>
      </c>
      <c r="AU393" s="24" t="s">
        <v>78</v>
      </c>
    </row>
    <row r="394" spans="2:65" s="1" customFormat="1" ht="6.95" customHeight="1">
      <c r="B394" s="56"/>
      <c r="C394" s="57"/>
      <c r="D394" s="57"/>
      <c r="E394" s="57"/>
      <c r="F394" s="57"/>
      <c r="G394" s="57"/>
      <c r="H394" s="57"/>
      <c r="I394" s="137"/>
      <c r="J394" s="57"/>
      <c r="K394" s="57"/>
      <c r="L394" s="61"/>
    </row>
  </sheetData>
  <sheetProtection sheet="1" objects="1" scenarios="1" formatCells="0" formatColumns="0" formatRows="0" sort="0" autoFilter="0"/>
  <autoFilter ref="C81:K393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1" customWidth="1"/>
    <col min="2" max="2" width="1.6640625" style="271" customWidth="1"/>
    <col min="3" max="4" width="5" style="271" customWidth="1"/>
    <col min="5" max="5" width="11.6640625" style="271" customWidth="1"/>
    <col min="6" max="6" width="9.1640625" style="271" customWidth="1"/>
    <col min="7" max="7" width="5" style="271" customWidth="1"/>
    <col min="8" max="8" width="77.83203125" style="271" customWidth="1"/>
    <col min="9" max="10" width="20" style="271" customWidth="1"/>
    <col min="11" max="11" width="1.6640625" style="271" customWidth="1"/>
  </cols>
  <sheetData>
    <row r="1" spans="2:11" ht="37.5" customHeight="1"/>
    <row r="2" spans="2:11" ht="7.5" customHeight="1">
      <c r="B2" s="272"/>
      <c r="C2" s="273"/>
      <c r="D2" s="273"/>
      <c r="E2" s="273"/>
      <c r="F2" s="273"/>
      <c r="G2" s="273"/>
      <c r="H2" s="273"/>
      <c r="I2" s="273"/>
      <c r="J2" s="273"/>
      <c r="K2" s="274"/>
    </row>
    <row r="3" spans="2:11" s="15" customFormat="1" ht="45" customHeight="1">
      <c r="B3" s="275"/>
      <c r="C3" s="396" t="s">
        <v>599</v>
      </c>
      <c r="D3" s="396"/>
      <c r="E3" s="396"/>
      <c r="F3" s="396"/>
      <c r="G3" s="396"/>
      <c r="H3" s="396"/>
      <c r="I3" s="396"/>
      <c r="J3" s="396"/>
      <c r="K3" s="276"/>
    </row>
    <row r="4" spans="2:11" ht="25.5" customHeight="1">
      <c r="B4" s="277"/>
      <c r="C4" s="403" t="s">
        <v>600</v>
      </c>
      <c r="D4" s="403"/>
      <c r="E4" s="403"/>
      <c r="F4" s="403"/>
      <c r="G4" s="403"/>
      <c r="H4" s="403"/>
      <c r="I4" s="403"/>
      <c r="J4" s="403"/>
      <c r="K4" s="278"/>
    </row>
    <row r="5" spans="2:11" ht="5.25" customHeight="1">
      <c r="B5" s="277"/>
      <c r="C5" s="279"/>
      <c r="D5" s="279"/>
      <c r="E5" s="279"/>
      <c r="F5" s="279"/>
      <c r="G5" s="279"/>
      <c r="H5" s="279"/>
      <c r="I5" s="279"/>
      <c r="J5" s="279"/>
      <c r="K5" s="278"/>
    </row>
    <row r="6" spans="2:11" ht="15" customHeight="1">
      <c r="B6" s="277"/>
      <c r="C6" s="399" t="s">
        <v>601</v>
      </c>
      <c r="D6" s="399"/>
      <c r="E6" s="399"/>
      <c r="F6" s="399"/>
      <c r="G6" s="399"/>
      <c r="H6" s="399"/>
      <c r="I6" s="399"/>
      <c r="J6" s="399"/>
      <c r="K6" s="278"/>
    </row>
    <row r="7" spans="2:11" ht="15" customHeight="1">
      <c r="B7" s="281"/>
      <c r="C7" s="399" t="s">
        <v>602</v>
      </c>
      <c r="D7" s="399"/>
      <c r="E7" s="399"/>
      <c r="F7" s="399"/>
      <c r="G7" s="399"/>
      <c r="H7" s="399"/>
      <c r="I7" s="399"/>
      <c r="J7" s="399"/>
      <c r="K7" s="278"/>
    </row>
    <row r="8" spans="2:11" ht="12.75" customHeight="1">
      <c r="B8" s="281"/>
      <c r="C8" s="280"/>
      <c r="D8" s="280"/>
      <c r="E8" s="280"/>
      <c r="F8" s="280"/>
      <c r="G8" s="280"/>
      <c r="H8" s="280"/>
      <c r="I8" s="280"/>
      <c r="J8" s="280"/>
      <c r="K8" s="278"/>
    </row>
    <row r="9" spans="2:11" ht="15" customHeight="1">
      <c r="B9" s="281"/>
      <c r="C9" s="399" t="s">
        <v>603</v>
      </c>
      <c r="D9" s="399"/>
      <c r="E9" s="399"/>
      <c r="F9" s="399"/>
      <c r="G9" s="399"/>
      <c r="H9" s="399"/>
      <c r="I9" s="399"/>
      <c r="J9" s="399"/>
      <c r="K9" s="278"/>
    </row>
    <row r="10" spans="2:11" ht="15" customHeight="1">
      <c r="B10" s="281"/>
      <c r="C10" s="280"/>
      <c r="D10" s="399" t="s">
        <v>604</v>
      </c>
      <c r="E10" s="399"/>
      <c r="F10" s="399"/>
      <c r="G10" s="399"/>
      <c r="H10" s="399"/>
      <c r="I10" s="399"/>
      <c r="J10" s="399"/>
      <c r="K10" s="278"/>
    </row>
    <row r="11" spans="2:11" ht="15" customHeight="1">
      <c r="B11" s="281"/>
      <c r="C11" s="282"/>
      <c r="D11" s="399" t="s">
        <v>605</v>
      </c>
      <c r="E11" s="399"/>
      <c r="F11" s="399"/>
      <c r="G11" s="399"/>
      <c r="H11" s="399"/>
      <c r="I11" s="399"/>
      <c r="J11" s="399"/>
      <c r="K11" s="278"/>
    </row>
    <row r="12" spans="2:11" ht="12.75" customHeight="1">
      <c r="B12" s="281"/>
      <c r="C12" s="282"/>
      <c r="D12" s="282"/>
      <c r="E12" s="282"/>
      <c r="F12" s="282"/>
      <c r="G12" s="282"/>
      <c r="H12" s="282"/>
      <c r="I12" s="282"/>
      <c r="J12" s="282"/>
      <c r="K12" s="278"/>
    </row>
    <row r="13" spans="2:11" ht="15" customHeight="1">
      <c r="B13" s="281"/>
      <c r="C13" s="282"/>
      <c r="D13" s="399" t="s">
        <v>606</v>
      </c>
      <c r="E13" s="399"/>
      <c r="F13" s="399"/>
      <c r="G13" s="399"/>
      <c r="H13" s="399"/>
      <c r="I13" s="399"/>
      <c r="J13" s="399"/>
      <c r="K13" s="278"/>
    </row>
    <row r="14" spans="2:11" ht="15" customHeight="1">
      <c r="B14" s="281"/>
      <c r="C14" s="282"/>
      <c r="D14" s="399" t="s">
        <v>607</v>
      </c>
      <c r="E14" s="399"/>
      <c r="F14" s="399"/>
      <c r="G14" s="399"/>
      <c r="H14" s="399"/>
      <c r="I14" s="399"/>
      <c r="J14" s="399"/>
      <c r="K14" s="278"/>
    </row>
    <row r="15" spans="2:11" ht="15" customHeight="1">
      <c r="B15" s="281"/>
      <c r="C15" s="282"/>
      <c r="D15" s="399" t="s">
        <v>608</v>
      </c>
      <c r="E15" s="399"/>
      <c r="F15" s="399"/>
      <c r="G15" s="399"/>
      <c r="H15" s="399"/>
      <c r="I15" s="399"/>
      <c r="J15" s="399"/>
      <c r="K15" s="278"/>
    </row>
    <row r="16" spans="2:11" ht="15" customHeight="1">
      <c r="B16" s="281"/>
      <c r="C16" s="282"/>
      <c r="D16" s="282"/>
      <c r="E16" s="283" t="s">
        <v>75</v>
      </c>
      <c r="F16" s="399" t="s">
        <v>609</v>
      </c>
      <c r="G16" s="399"/>
      <c r="H16" s="399"/>
      <c r="I16" s="399"/>
      <c r="J16" s="399"/>
      <c r="K16" s="278"/>
    </row>
    <row r="17" spans="2:11" ht="15" customHeight="1">
      <c r="B17" s="281"/>
      <c r="C17" s="282"/>
      <c r="D17" s="282"/>
      <c r="E17" s="283" t="s">
        <v>610</v>
      </c>
      <c r="F17" s="399" t="s">
        <v>611</v>
      </c>
      <c r="G17" s="399"/>
      <c r="H17" s="399"/>
      <c r="I17" s="399"/>
      <c r="J17" s="399"/>
      <c r="K17" s="278"/>
    </row>
    <row r="18" spans="2:11" ht="15" customHeight="1">
      <c r="B18" s="281"/>
      <c r="C18" s="282"/>
      <c r="D18" s="282"/>
      <c r="E18" s="283" t="s">
        <v>612</v>
      </c>
      <c r="F18" s="399" t="s">
        <v>613</v>
      </c>
      <c r="G18" s="399"/>
      <c r="H18" s="399"/>
      <c r="I18" s="399"/>
      <c r="J18" s="399"/>
      <c r="K18" s="278"/>
    </row>
    <row r="19" spans="2:11" ht="15" customHeight="1">
      <c r="B19" s="281"/>
      <c r="C19" s="282"/>
      <c r="D19" s="282"/>
      <c r="E19" s="283" t="s">
        <v>614</v>
      </c>
      <c r="F19" s="399" t="s">
        <v>615</v>
      </c>
      <c r="G19" s="399"/>
      <c r="H19" s="399"/>
      <c r="I19" s="399"/>
      <c r="J19" s="399"/>
      <c r="K19" s="278"/>
    </row>
    <row r="20" spans="2:11" ht="15" customHeight="1">
      <c r="B20" s="281"/>
      <c r="C20" s="282"/>
      <c r="D20" s="282"/>
      <c r="E20" s="283" t="s">
        <v>616</v>
      </c>
      <c r="F20" s="399" t="s">
        <v>617</v>
      </c>
      <c r="G20" s="399"/>
      <c r="H20" s="399"/>
      <c r="I20" s="399"/>
      <c r="J20" s="399"/>
      <c r="K20" s="278"/>
    </row>
    <row r="21" spans="2:11" ht="15" customHeight="1">
      <c r="B21" s="281"/>
      <c r="C21" s="282"/>
      <c r="D21" s="282"/>
      <c r="E21" s="283" t="s">
        <v>618</v>
      </c>
      <c r="F21" s="399" t="s">
        <v>619</v>
      </c>
      <c r="G21" s="399"/>
      <c r="H21" s="399"/>
      <c r="I21" s="399"/>
      <c r="J21" s="399"/>
      <c r="K21" s="278"/>
    </row>
    <row r="22" spans="2:11" ht="12.75" customHeight="1">
      <c r="B22" s="281"/>
      <c r="C22" s="282"/>
      <c r="D22" s="282"/>
      <c r="E22" s="282"/>
      <c r="F22" s="282"/>
      <c r="G22" s="282"/>
      <c r="H22" s="282"/>
      <c r="I22" s="282"/>
      <c r="J22" s="282"/>
      <c r="K22" s="278"/>
    </row>
    <row r="23" spans="2:11" ht="15" customHeight="1">
      <c r="B23" s="281"/>
      <c r="C23" s="399" t="s">
        <v>620</v>
      </c>
      <c r="D23" s="399"/>
      <c r="E23" s="399"/>
      <c r="F23" s="399"/>
      <c r="G23" s="399"/>
      <c r="H23" s="399"/>
      <c r="I23" s="399"/>
      <c r="J23" s="399"/>
      <c r="K23" s="278"/>
    </row>
    <row r="24" spans="2:11" ht="15" customHeight="1">
      <c r="B24" s="281"/>
      <c r="C24" s="399" t="s">
        <v>621</v>
      </c>
      <c r="D24" s="399"/>
      <c r="E24" s="399"/>
      <c r="F24" s="399"/>
      <c r="G24" s="399"/>
      <c r="H24" s="399"/>
      <c r="I24" s="399"/>
      <c r="J24" s="399"/>
      <c r="K24" s="278"/>
    </row>
    <row r="25" spans="2:11" ht="15" customHeight="1">
      <c r="B25" s="281"/>
      <c r="C25" s="280"/>
      <c r="D25" s="399" t="s">
        <v>622</v>
      </c>
      <c r="E25" s="399"/>
      <c r="F25" s="399"/>
      <c r="G25" s="399"/>
      <c r="H25" s="399"/>
      <c r="I25" s="399"/>
      <c r="J25" s="399"/>
      <c r="K25" s="278"/>
    </row>
    <row r="26" spans="2:11" ht="15" customHeight="1">
      <c r="B26" s="281"/>
      <c r="C26" s="282"/>
      <c r="D26" s="399" t="s">
        <v>623</v>
      </c>
      <c r="E26" s="399"/>
      <c r="F26" s="399"/>
      <c r="G26" s="399"/>
      <c r="H26" s="399"/>
      <c r="I26" s="399"/>
      <c r="J26" s="399"/>
      <c r="K26" s="278"/>
    </row>
    <row r="27" spans="2:11" ht="12.75" customHeight="1">
      <c r="B27" s="281"/>
      <c r="C27" s="282"/>
      <c r="D27" s="282"/>
      <c r="E27" s="282"/>
      <c r="F27" s="282"/>
      <c r="G27" s="282"/>
      <c r="H27" s="282"/>
      <c r="I27" s="282"/>
      <c r="J27" s="282"/>
      <c r="K27" s="278"/>
    </row>
    <row r="28" spans="2:11" ht="15" customHeight="1">
      <c r="B28" s="281"/>
      <c r="C28" s="282"/>
      <c r="D28" s="399" t="s">
        <v>624</v>
      </c>
      <c r="E28" s="399"/>
      <c r="F28" s="399"/>
      <c r="G28" s="399"/>
      <c r="H28" s="399"/>
      <c r="I28" s="399"/>
      <c r="J28" s="399"/>
      <c r="K28" s="278"/>
    </row>
    <row r="29" spans="2:11" ht="15" customHeight="1">
      <c r="B29" s="281"/>
      <c r="C29" s="282"/>
      <c r="D29" s="399" t="s">
        <v>625</v>
      </c>
      <c r="E29" s="399"/>
      <c r="F29" s="399"/>
      <c r="G29" s="399"/>
      <c r="H29" s="399"/>
      <c r="I29" s="399"/>
      <c r="J29" s="399"/>
      <c r="K29" s="278"/>
    </row>
    <row r="30" spans="2:11" ht="12.75" customHeight="1">
      <c r="B30" s="281"/>
      <c r="C30" s="282"/>
      <c r="D30" s="282"/>
      <c r="E30" s="282"/>
      <c r="F30" s="282"/>
      <c r="G30" s="282"/>
      <c r="H30" s="282"/>
      <c r="I30" s="282"/>
      <c r="J30" s="282"/>
      <c r="K30" s="278"/>
    </row>
    <row r="31" spans="2:11" ht="15" customHeight="1">
      <c r="B31" s="281"/>
      <c r="C31" s="282"/>
      <c r="D31" s="399" t="s">
        <v>626</v>
      </c>
      <c r="E31" s="399"/>
      <c r="F31" s="399"/>
      <c r="G31" s="399"/>
      <c r="H31" s="399"/>
      <c r="I31" s="399"/>
      <c r="J31" s="399"/>
      <c r="K31" s="278"/>
    </row>
    <row r="32" spans="2:11" ht="15" customHeight="1">
      <c r="B32" s="281"/>
      <c r="C32" s="282"/>
      <c r="D32" s="399" t="s">
        <v>627</v>
      </c>
      <c r="E32" s="399"/>
      <c r="F32" s="399"/>
      <c r="G32" s="399"/>
      <c r="H32" s="399"/>
      <c r="I32" s="399"/>
      <c r="J32" s="399"/>
      <c r="K32" s="278"/>
    </row>
    <row r="33" spans="2:11" ht="15" customHeight="1">
      <c r="B33" s="281"/>
      <c r="C33" s="282"/>
      <c r="D33" s="399" t="s">
        <v>628</v>
      </c>
      <c r="E33" s="399"/>
      <c r="F33" s="399"/>
      <c r="G33" s="399"/>
      <c r="H33" s="399"/>
      <c r="I33" s="399"/>
      <c r="J33" s="399"/>
      <c r="K33" s="278"/>
    </row>
    <row r="34" spans="2:11" ht="15" customHeight="1">
      <c r="B34" s="281"/>
      <c r="C34" s="282"/>
      <c r="D34" s="280"/>
      <c r="E34" s="284" t="s">
        <v>156</v>
      </c>
      <c r="F34" s="280"/>
      <c r="G34" s="399" t="s">
        <v>629</v>
      </c>
      <c r="H34" s="399"/>
      <c r="I34" s="399"/>
      <c r="J34" s="399"/>
      <c r="K34" s="278"/>
    </row>
    <row r="35" spans="2:11" ht="30.75" customHeight="1">
      <c r="B35" s="281"/>
      <c r="C35" s="282"/>
      <c r="D35" s="280"/>
      <c r="E35" s="284" t="s">
        <v>630</v>
      </c>
      <c r="F35" s="280"/>
      <c r="G35" s="399" t="s">
        <v>631</v>
      </c>
      <c r="H35" s="399"/>
      <c r="I35" s="399"/>
      <c r="J35" s="399"/>
      <c r="K35" s="278"/>
    </row>
    <row r="36" spans="2:11" ht="15" customHeight="1">
      <c r="B36" s="281"/>
      <c r="C36" s="282"/>
      <c r="D36" s="280"/>
      <c r="E36" s="284" t="s">
        <v>49</v>
      </c>
      <c r="F36" s="280"/>
      <c r="G36" s="399" t="s">
        <v>632</v>
      </c>
      <c r="H36" s="399"/>
      <c r="I36" s="399"/>
      <c r="J36" s="399"/>
      <c r="K36" s="278"/>
    </row>
    <row r="37" spans="2:11" ht="15" customHeight="1">
      <c r="B37" s="281"/>
      <c r="C37" s="282"/>
      <c r="D37" s="280"/>
      <c r="E37" s="284" t="s">
        <v>157</v>
      </c>
      <c r="F37" s="280"/>
      <c r="G37" s="399" t="s">
        <v>633</v>
      </c>
      <c r="H37" s="399"/>
      <c r="I37" s="399"/>
      <c r="J37" s="399"/>
      <c r="K37" s="278"/>
    </row>
    <row r="38" spans="2:11" ht="15" customHeight="1">
      <c r="B38" s="281"/>
      <c r="C38" s="282"/>
      <c r="D38" s="280"/>
      <c r="E38" s="284" t="s">
        <v>158</v>
      </c>
      <c r="F38" s="280"/>
      <c r="G38" s="399" t="s">
        <v>634</v>
      </c>
      <c r="H38" s="399"/>
      <c r="I38" s="399"/>
      <c r="J38" s="399"/>
      <c r="K38" s="278"/>
    </row>
    <row r="39" spans="2:11" ht="15" customHeight="1">
      <c r="B39" s="281"/>
      <c r="C39" s="282"/>
      <c r="D39" s="280"/>
      <c r="E39" s="284" t="s">
        <v>159</v>
      </c>
      <c r="F39" s="280"/>
      <c r="G39" s="399" t="s">
        <v>635</v>
      </c>
      <c r="H39" s="399"/>
      <c r="I39" s="399"/>
      <c r="J39" s="399"/>
      <c r="K39" s="278"/>
    </row>
    <row r="40" spans="2:11" ht="15" customHeight="1">
      <c r="B40" s="281"/>
      <c r="C40" s="282"/>
      <c r="D40" s="280"/>
      <c r="E40" s="284" t="s">
        <v>636</v>
      </c>
      <c r="F40" s="280"/>
      <c r="G40" s="399" t="s">
        <v>637</v>
      </c>
      <c r="H40" s="399"/>
      <c r="I40" s="399"/>
      <c r="J40" s="399"/>
      <c r="K40" s="278"/>
    </row>
    <row r="41" spans="2:11" ht="15" customHeight="1">
      <c r="B41" s="281"/>
      <c r="C41" s="282"/>
      <c r="D41" s="280"/>
      <c r="E41" s="284"/>
      <c r="F41" s="280"/>
      <c r="G41" s="399" t="s">
        <v>638</v>
      </c>
      <c r="H41" s="399"/>
      <c r="I41" s="399"/>
      <c r="J41" s="399"/>
      <c r="K41" s="278"/>
    </row>
    <row r="42" spans="2:11" ht="15" customHeight="1">
      <c r="B42" s="281"/>
      <c r="C42" s="282"/>
      <c r="D42" s="280"/>
      <c r="E42" s="284" t="s">
        <v>639</v>
      </c>
      <c r="F42" s="280"/>
      <c r="G42" s="399" t="s">
        <v>640</v>
      </c>
      <c r="H42" s="399"/>
      <c r="I42" s="399"/>
      <c r="J42" s="399"/>
      <c r="K42" s="278"/>
    </row>
    <row r="43" spans="2:11" ht="15" customHeight="1">
      <c r="B43" s="281"/>
      <c r="C43" s="282"/>
      <c r="D43" s="280"/>
      <c r="E43" s="284" t="s">
        <v>161</v>
      </c>
      <c r="F43" s="280"/>
      <c r="G43" s="399" t="s">
        <v>641</v>
      </c>
      <c r="H43" s="399"/>
      <c r="I43" s="399"/>
      <c r="J43" s="399"/>
      <c r="K43" s="278"/>
    </row>
    <row r="44" spans="2:11" ht="12.75" customHeight="1">
      <c r="B44" s="281"/>
      <c r="C44" s="282"/>
      <c r="D44" s="280"/>
      <c r="E44" s="280"/>
      <c r="F44" s="280"/>
      <c r="G44" s="280"/>
      <c r="H44" s="280"/>
      <c r="I44" s="280"/>
      <c r="J44" s="280"/>
      <c r="K44" s="278"/>
    </row>
    <row r="45" spans="2:11" ht="15" customHeight="1">
      <c r="B45" s="281"/>
      <c r="C45" s="282"/>
      <c r="D45" s="399" t="s">
        <v>642</v>
      </c>
      <c r="E45" s="399"/>
      <c r="F45" s="399"/>
      <c r="G45" s="399"/>
      <c r="H45" s="399"/>
      <c r="I45" s="399"/>
      <c r="J45" s="399"/>
      <c r="K45" s="278"/>
    </row>
    <row r="46" spans="2:11" ht="15" customHeight="1">
      <c r="B46" s="281"/>
      <c r="C46" s="282"/>
      <c r="D46" s="282"/>
      <c r="E46" s="399" t="s">
        <v>643</v>
      </c>
      <c r="F46" s="399"/>
      <c r="G46" s="399"/>
      <c r="H46" s="399"/>
      <c r="I46" s="399"/>
      <c r="J46" s="399"/>
      <c r="K46" s="278"/>
    </row>
    <row r="47" spans="2:11" ht="15" customHeight="1">
      <c r="B47" s="281"/>
      <c r="C47" s="282"/>
      <c r="D47" s="282"/>
      <c r="E47" s="399" t="s">
        <v>644</v>
      </c>
      <c r="F47" s="399"/>
      <c r="G47" s="399"/>
      <c r="H47" s="399"/>
      <c r="I47" s="399"/>
      <c r="J47" s="399"/>
      <c r="K47" s="278"/>
    </row>
    <row r="48" spans="2:11" ht="15" customHeight="1">
      <c r="B48" s="281"/>
      <c r="C48" s="282"/>
      <c r="D48" s="282"/>
      <c r="E48" s="399" t="s">
        <v>645</v>
      </c>
      <c r="F48" s="399"/>
      <c r="G48" s="399"/>
      <c r="H48" s="399"/>
      <c r="I48" s="399"/>
      <c r="J48" s="399"/>
      <c r="K48" s="278"/>
    </row>
    <row r="49" spans="2:11" ht="15" customHeight="1">
      <c r="B49" s="281"/>
      <c r="C49" s="282"/>
      <c r="D49" s="399" t="s">
        <v>646</v>
      </c>
      <c r="E49" s="399"/>
      <c r="F49" s="399"/>
      <c r="G49" s="399"/>
      <c r="H49" s="399"/>
      <c r="I49" s="399"/>
      <c r="J49" s="399"/>
      <c r="K49" s="278"/>
    </row>
    <row r="50" spans="2:11" ht="25.5" customHeight="1">
      <c r="B50" s="277"/>
      <c r="C50" s="403" t="s">
        <v>647</v>
      </c>
      <c r="D50" s="403"/>
      <c r="E50" s="403"/>
      <c r="F50" s="403"/>
      <c r="G50" s="403"/>
      <c r="H50" s="403"/>
      <c r="I50" s="403"/>
      <c r="J50" s="403"/>
      <c r="K50" s="278"/>
    </row>
    <row r="51" spans="2:11" ht="5.25" customHeight="1">
      <c r="B51" s="277"/>
      <c r="C51" s="279"/>
      <c r="D51" s="279"/>
      <c r="E51" s="279"/>
      <c r="F51" s="279"/>
      <c r="G51" s="279"/>
      <c r="H51" s="279"/>
      <c r="I51" s="279"/>
      <c r="J51" s="279"/>
      <c r="K51" s="278"/>
    </row>
    <row r="52" spans="2:11" ht="15" customHeight="1">
      <c r="B52" s="277"/>
      <c r="C52" s="399" t="s">
        <v>648</v>
      </c>
      <c r="D52" s="399"/>
      <c r="E52" s="399"/>
      <c r="F52" s="399"/>
      <c r="G52" s="399"/>
      <c r="H52" s="399"/>
      <c r="I52" s="399"/>
      <c r="J52" s="399"/>
      <c r="K52" s="278"/>
    </row>
    <row r="53" spans="2:11" ht="15" customHeight="1">
      <c r="B53" s="277"/>
      <c r="C53" s="399" t="s">
        <v>649</v>
      </c>
      <c r="D53" s="399"/>
      <c r="E53" s="399"/>
      <c r="F53" s="399"/>
      <c r="G53" s="399"/>
      <c r="H53" s="399"/>
      <c r="I53" s="399"/>
      <c r="J53" s="399"/>
      <c r="K53" s="278"/>
    </row>
    <row r="54" spans="2:11" ht="12.75" customHeight="1">
      <c r="B54" s="277"/>
      <c r="C54" s="280"/>
      <c r="D54" s="280"/>
      <c r="E54" s="280"/>
      <c r="F54" s="280"/>
      <c r="G54" s="280"/>
      <c r="H54" s="280"/>
      <c r="I54" s="280"/>
      <c r="J54" s="280"/>
      <c r="K54" s="278"/>
    </row>
    <row r="55" spans="2:11" ht="15" customHeight="1">
      <c r="B55" s="277"/>
      <c r="C55" s="399" t="s">
        <v>650</v>
      </c>
      <c r="D55" s="399"/>
      <c r="E55" s="399"/>
      <c r="F55" s="399"/>
      <c r="G55" s="399"/>
      <c r="H55" s="399"/>
      <c r="I55" s="399"/>
      <c r="J55" s="399"/>
      <c r="K55" s="278"/>
    </row>
    <row r="56" spans="2:11" ht="15" customHeight="1">
      <c r="B56" s="277"/>
      <c r="C56" s="282"/>
      <c r="D56" s="399" t="s">
        <v>651</v>
      </c>
      <c r="E56" s="399"/>
      <c r="F56" s="399"/>
      <c r="G56" s="399"/>
      <c r="H56" s="399"/>
      <c r="I56" s="399"/>
      <c r="J56" s="399"/>
      <c r="K56" s="278"/>
    </row>
    <row r="57" spans="2:11" ht="15" customHeight="1">
      <c r="B57" s="277"/>
      <c r="C57" s="282"/>
      <c r="D57" s="399" t="s">
        <v>652</v>
      </c>
      <c r="E57" s="399"/>
      <c r="F57" s="399"/>
      <c r="G57" s="399"/>
      <c r="H57" s="399"/>
      <c r="I57" s="399"/>
      <c r="J57" s="399"/>
      <c r="K57" s="278"/>
    </row>
    <row r="58" spans="2:11" ht="15" customHeight="1">
      <c r="B58" s="277"/>
      <c r="C58" s="282"/>
      <c r="D58" s="399" t="s">
        <v>653</v>
      </c>
      <c r="E58" s="399"/>
      <c r="F58" s="399"/>
      <c r="G58" s="399"/>
      <c r="H58" s="399"/>
      <c r="I58" s="399"/>
      <c r="J58" s="399"/>
      <c r="K58" s="278"/>
    </row>
    <row r="59" spans="2:11" ht="15" customHeight="1">
      <c r="B59" s="277"/>
      <c r="C59" s="282"/>
      <c r="D59" s="399" t="s">
        <v>654</v>
      </c>
      <c r="E59" s="399"/>
      <c r="F59" s="399"/>
      <c r="G59" s="399"/>
      <c r="H59" s="399"/>
      <c r="I59" s="399"/>
      <c r="J59" s="399"/>
      <c r="K59" s="278"/>
    </row>
    <row r="60" spans="2:11" ht="15" customHeight="1">
      <c r="B60" s="277"/>
      <c r="C60" s="282"/>
      <c r="D60" s="400" t="s">
        <v>655</v>
      </c>
      <c r="E60" s="400"/>
      <c r="F60" s="400"/>
      <c r="G60" s="400"/>
      <c r="H60" s="400"/>
      <c r="I60" s="400"/>
      <c r="J60" s="400"/>
      <c r="K60" s="278"/>
    </row>
    <row r="61" spans="2:11" ht="15" customHeight="1">
      <c r="B61" s="277"/>
      <c r="C61" s="282"/>
      <c r="D61" s="399" t="s">
        <v>656</v>
      </c>
      <c r="E61" s="399"/>
      <c r="F61" s="399"/>
      <c r="G61" s="399"/>
      <c r="H61" s="399"/>
      <c r="I61" s="399"/>
      <c r="J61" s="399"/>
      <c r="K61" s="278"/>
    </row>
    <row r="62" spans="2:11" ht="12.75" customHeight="1">
      <c r="B62" s="277"/>
      <c r="C62" s="282"/>
      <c r="D62" s="282"/>
      <c r="E62" s="285"/>
      <c r="F62" s="282"/>
      <c r="G62" s="282"/>
      <c r="H62" s="282"/>
      <c r="I62" s="282"/>
      <c r="J62" s="282"/>
      <c r="K62" s="278"/>
    </row>
    <row r="63" spans="2:11" ht="15" customHeight="1">
      <c r="B63" s="277"/>
      <c r="C63" s="282"/>
      <c r="D63" s="399" t="s">
        <v>657</v>
      </c>
      <c r="E63" s="399"/>
      <c r="F63" s="399"/>
      <c r="G63" s="399"/>
      <c r="H63" s="399"/>
      <c r="I63" s="399"/>
      <c r="J63" s="399"/>
      <c r="K63" s="278"/>
    </row>
    <row r="64" spans="2:11" ht="15" customHeight="1">
      <c r="B64" s="277"/>
      <c r="C64" s="282"/>
      <c r="D64" s="400" t="s">
        <v>658</v>
      </c>
      <c r="E64" s="400"/>
      <c r="F64" s="400"/>
      <c r="G64" s="400"/>
      <c r="H64" s="400"/>
      <c r="I64" s="400"/>
      <c r="J64" s="400"/>
      <c r="K64" s="278"/>
    </row>
    <row r="65" spans="2:11" ht="15" customHeight="1">
      <c r="B65" s="277"/>
      <c r="C65" s="282"/>
      <c r="D65" s="399" t="s">
        <v>659</v>
      </c>
      <c r="E65" s="399"/>
      <c r="F65" s="399"/>
      <c r="G65" s="399"/>
      <c r="H65" s="399"/>
      <c r="I65" s="399"/>
      <c r="J65" s="399"/>
      <c r="K65" s="278"/>
    </row>
    <row r="66" spans="2:11" ht="15" customHeight="1">
      <c r="B66" s="277"/>
      <c r="C66" s="282"/>
      <c r="D66" s="399" t="s">
        <v>660</v>
      </c>
      <c r="E66" s="399"/>
      <c r="F66" s="399"/>
      <c r="G66" s="399"/>
      <c r="H66" s="399"/>
      <c r="I66" s="399"/>
      <c r="J66" s="399"/>
      <c r="K66" s="278"/>
    </row>
    <row r="67" spans="2:11" ht="15" customHeight="1">
      <c r="B67" s="277"/>
      <c r="C67" s="282"/>
      <c r="D67" s="399" t="s">
        <v>661</v>
      </c>
      <c r="E67" s="399"/>
      <c r="F67" s="399"/>
      <c r="G67" s="399"/>
      <c r="H67" s="399"/>
      <c r="I67" s="399"/>
      <c r="J67" s="399"/>
      <c r="K67" s="278"/>
    </row>
    <row r="68" spans="2:11" ht="15" customHeight="1">
      <c r="B68" s="277"/>
      <c r="C68" s="282"/>
      <c r="D68" s="399" t="s">
        <v>662</v>
      </c>
      <c r="E68" s="399"/>
      <c r="F68" s="399"/>
      <c r="G68" s="399"/>
      <c r="H68" s="399"/>
      <c r="I68" s="399"/>
      <c r="J68" s="399"/>
      <c r="K68" s="278"/>
    </row>
    <row r="69" spans="2:11" ht="12.75" customHeight="1">
      <c r="B69" s="286"/>
      <c r="C69" s="287"/>
      <c r="D69" s="287"/>
      <c r="E69" s="287"/>
      <c r="F69" s="287"/>
      <c r="G69" s="287"/>
      <c r="H69" s="287"/>
      <c r="I69" s="287"/>
      <c r="J69" s="287"/>
      <c r="K69" s="288"/>
    </row>
    <row r="70" spans="2:11" ht="18.75" customHeight="1">
      <c r="B70" s="289"/>
      <c r="C70" s="289"/>
      <c r="D70" s="289"/>
      <c r="E70" s="289"/>
      <c r="F70" s="289"/>
      <c r="G70" s="289"/>
      <c r="H70" s="289"/>
      <c r="I70" s="289"/>
      <c r="J70" s="289"/>
      <c r="K70" s="290"/>
    </row>
    <row r="71" spans="2:11" ht="18.75" customHeight="1">
      <c r="B71" s="290"/>
      <c r="C71" s="290"/>
      <c r="D71" s="290"/>
      <c r="E71" s="290"/>
      <c r="F71" s="290"/>
      <c r="G71" s="290"/>
      <c r="H71" s="290"/>
      <c r="I71" s="290"/>
      <c r="J71" s="290"/>
      <c r="K71" s="290"/>
    </row>
    <row r="72" spans="2:11" ht="7.5" customHeight="1">
      <c r="B72" s="291"/>
      <c r="C72" s="292"/>
      <c r="D72" s="292"/>
      <c r="E72" s="292"/>
      <c r="F72" s="292"/>
      <c r="G72" s="292"/>
      <c r="H72" s="292"/>
      <c r="I72" s="292"/>
      <c r="J72" s="292"/>
      <c r="K72" s="293"/>
    </row>
    <row r="73" spans="2:11" ht="45" customHeight="1">
      <c r="B73" s="294"/>
      <c r="C73" s="401" t="s">
        <v>83</v>
      </c>
      <c r="D73" s="401"/>
      <c r="E73" s="401"/>
      <c r="F73" s="401"/>
      <c r="G73" s="401"/>
      <c r="H73" s="401"/>
      <c r="I73" s="401"/>
      <c r="J73" s="401"/>
      <c r="K73" s="295"/>
    </row>
    <row r="74" spans="2:11" ht="17.25" customHeight="1">
      <c r="B74" s="294"/>
      <c r="C74" s="296" t="s">
        <v>663</v>
      </c>
      <c r="D74" s="296"/>
      <c r="E74" s="296"/>
      <c r="F74" s="296" t="s">
        <v>664</v>
      </c>
      <c r="G74" s="297"/>
      <c r="H74" s="296" t="s">
        <v>157</v>
      </c>
      <c r="I74" s="296" t="s">
        <v>53</v>
      </c>
      <c r="J74" s="296" t="s">
        <v>665</v>
      </c>
      <c r="K74" s="295"/>
    </row>
    <row r="75" spans="2:11" ht="17.25" customHeight="1">
      <c r="B75" s="294"/>
      <c r="C75" s="298" t="s">
        <v>666</v>
      </c>
      <c r="D75" s="298"/>
      <c r="E75" s="298"/>
      <c r="F75" s="299" t="s">
        <v>667</v>
      </c>
      <c r="G75" s="300"/>
      <c r="H75" s="298"/>
      <c r="I75" s="298"/>
      <c r="J75" s="298" t="s">
        <v>668</v>
      </c>
      <c r="K75" s="295"/>
    </row>
    <row r="76" spans="2:11" ht="5.25" customHeight="1">
      <c r="B76" s="294"/>
      <c r="C76" s="301"/>
      <c r="D76" s="301"/>
      <c r="E76" s="301"/>
      <c r="F76" s="301"/>
      <c r="G76" s="302"/>
      <c r="H76" s="301"/>
      <c r="I76" s="301"/>
      <c r="J76" s="301"/>
      <c r="K76" s="295"/>
    </row>
    <row r="77" spans="2:11" ht="15" customHeight="1">
      <c r="B77" s="294"/>
      <c r="C77" s="284" t="s">
        <v>49</v>
      </c>
      <c r="D77" s="301"/>
      <c r="E77" s="301"/>
      <c r="F77" s="303" t="s">
        <v>669</v>
      </c>
      <c r="G77" s="302"/>
      <c r="H77" s="284" t="s">
        <v>670</v>
      </c>
      <c r="I77" s="284" t="s">
        <v>671</v>
      </c>
      <c r="J77" s="284">
        <v>20</v>
      </c>
      <c r="K77" s="295"/>
    </row>
    <row r="78" spans="2:11" ht="15" customHeight="1">
      <c r="B78" s="294"/>
      <c r="C78" s="284" t="s">
        <v>672</v>
      </c>
      <c r="D78" s="284"/>
      <c r="E78" s="284"/>
      <c r="F78" s="303" t="s">
        <v>669</v>
      </c>
      <c r="G78" s="302"/>
      <c r="H78" s="284" t="s">
        <v>673</v>
      </c>
      <c r="I78" s="284" t="s">
        <v>671</v>
      </c>
      <c r="J78" s="284">
        <v>120</v>
      </c>
      <c r="K78" s="295"/>
    </row>
    <row r="79" spans="2:11" ht="15" customHeight="1">
      <c r="B79" s="304"/>
      <c r="C79" s="284" t="s">
        <v>674</v>
      </c>
      <c r="D79" s="284"/>
      <c r="E79" s="284"/>
      <c r="F79" s="303" t="s">
        <v>675</v>
      </c>
      <c r="G79" s="302"/>
      <c r="H79" s="284" t="s">
        <v>676</v>
      </c>
      <c r="I79" s="284" t="s">
        <v>671</v>
      </c>
      <c r="J79" s="284">
        <v>50</v>
      </c>
      <c r="K79" s="295"/>
    </row>
    <row r="80" spans="2:11" ht="15" customHeight="1">
      <c r="B80" s="304"/>
      <c r="C80" s="284" t="s">
        <v>677</v>
      </c>
      <c r="D80" s="284"/>
      <c r="E80" s="284"/>
      <c r="F80" s="303" t="s">
        <v>669</v>
      </c>
      <c r="G80" s="302"/>
      <c r="H80" s="284" t="s">
        <v>678</v>
      </c>
      <c r="I80" s="284" t="s">
        <v>679</v>
      </c>
      <c r="J80" s="284"/>
      <c r="K80" s="295"/>
    </row>
    <row r="81" spans="2:11" ht="15" customHeight="1">
      <c r="B81" s="304"/>
      <c r="C81" s="305" t="s">
        <v>680</v>
      </c>
      <c r="D81" s="305"/>
      <c r="E81" s="305"/>
      <c r="F81" s="306" t="s">
        <v>675</v>
      </c>
      <c r="G81" s="305"/>
      <c r="H81" s="305" t="s">
        <v>681</v>
      </c>
      <c r="I81" s="305" t="s">
        <v>671</v>
      </c>
      <c r="J81" s="305">
        <v>15</v>
      </c>
      <c r="K81" s="295"/>
    </row>
    <row r="82" spans="2:11" ht="15" customHeight="1">
      <c r="B82" s="304"/>
      <c r="C82" s="305" t="s">
        <v>682</v>
      </c>
      <c r="D82" s="305"/>
      <c r="E82" s="305"/>
      <c r="F82" s="306" t="s">
        <v>675</v>
      </c>
      <c r="G82" s="305"/>
      <c r="H82" s="305" t="s">
        <v>683</v>
      </c>
      <c r="I82" s="305" t="s">
        <v>671</v>
      </c>
      <c r="J82" s="305">
        <v>15</v>
      </c>
      <c r="K82" s="295"/>
    </row>
    <row r="83" spans="2:11" ht="15" customHeight="1">
      <c r="B83" s="304"/>
      <c r="C83" s="305" t="s">
        <v>684</v>
      </c>
      <c r="D83" s="305"/>
      <c r="E83" s="305"/>
      <c r="F83" s="306" t="s">
        <v>675</v>
      </c>
      <c r="G83" s="305"/>
      <c r="H83" s="305" t="s">
        <v>685</v>
      </c>
      <c r="I83" s="305" t="s">
        <v>671</v>
      </c>
      <c r="J83" s="305">
        <v>20</v>
      </c>
      <c r="K83" s="295"/>
    </row>
    <row r="84" spans="2:11" ht="15" customHeight="1">
      <c r="B84" s="304"/>
      <c r="C84" s="305" t="s">
        <v>686</v>
      </c>
      <c r="D84" s="305"/>
      <c r="E84" s="305"/>
      <c r="F84" s="306" t="s">
        <v>675</v>
      </c>
      <c r="G84" s="305"/>
      <c r="H84" s="305" t="s">
        <v>687</v>
      </c>
      <c r="I84" s="305" t="s">
        <v>671</v>
      </c>
      <c r="J84" s="305">
        <v>20</v>
      </c>
      <c r="K84" s="295"/>
    </row>
    <row r="85" spans="2:11" ht="15" customHeight="1">
      <c r="B85" s="304"/>
      <c r="C85" s="284" t="s">
        <v>688</v>
      </c>
      <c r="D85" s="284"/>
      <c r="E85" s="284"/>
      <c r="F85" s="303" t="s">
        <v>675</v>
      </c>
      <c r="G85" s="302"/>
      <c r="H85" s="284" t="s">
        <v>689</v>
      </c>
      <c r="I85" s="284" t="s">
        <v>671</v>
      </c>
      <c r="J85" s="284">
        <v>50</v>
      </c>
      <c r="K85" s="295"/>
    </row>
    <row r="86" spans="2:11" ht="15" customHeight="1">
      <c r="B86" s="304"/>
      <c r="C86" s="284" t="s">
        <v>690</v>
      </c>
      <c r="D86" s="284"/>
      <c r="E86" s="284"/>
      <c r="F86" s="303" t="s">
        <v>675</v>
      </c>
      <c r="G86" s="302"/>
      <c r="H86" s="284" t="s">
        <v>691</v>
      </c>
      <c r="I86" s="284" t="s">
        <v>671</v>
      </c>
      <c r="J86" s="284">
        <v>20</v>
      </c>
      <c r="K86" s="295"/>
    </row>
    <row r="87" spans="2:11" ht="15" customHeight="1">
      <c r="B87" s="304"/>
      <c r="C87" s="284" t="s">
        <v>692</v>
      </c>
      <c r="D87" s="284"/>
      <c r="E87" s="284"/>
      <c r="F87" s="303" t="s">
        <v>675</v>
      </c>
      <c r="G87" s="302"/>
      <c r="H87" s="284" t="s">
        <v>693</v>
      </c>
      <c r="I87" s="284" t="s">
        <v>671</v>
      </c>
      <c r="J87" s="284">
        <v>20</v>
      </c>
      <c r="K87" s="295"/>
    </row>
    <row r="88" spans="2:11" ht="15" customHeight="1">
      <c r="B88" s="304"/>
      <c r="C88" s="284" t="s">
        <v>694</v>
      </c>
      <c r="D88" s="284"/>
      <c r="E88" s="284"/>
      <c r="F88" s="303" t="s">
        <v>675</v>
      </c>
      <c r="G88" s="302"/>
      <c r="H88" s="284" t="s">
        <v>695</v>
      </c>
      <c r="I88" s="284" t="s">
        <v>671</v>
      </c>
      <c r="J88" s="284">
        <v>50</v>
      </c>
      <c r="K88" s="295"/>
    </row>
    <row r="89" spans="2:11" ht="15" customHeight="1">
      <c r="B89" s="304"/>
      <c r="C89" s="284" t="s">
        <v>696</v>
      </c>
      <c r="D89" s="284"/>
      <c r="E89" s="284"/>
      <c r="F89" s="303" t="s">
        <v>675</v>
      </c>
      <c r="G89" s="302"/>
      <c r="H89" s="284" t="s">
        <v>696</v>
      </c>
      <c r="I89" s="284" t="s">
        <v>671</v>
      </c>
      <c r="J89" s="284">
        <v>50</v>
      </c>
      <c r="K89" s="295"/>
    </row>
    <row r="90" spans="2:11" ht="15" customHeight="1">
      <c r="B90" s="304"/>
      <c r="C90" s="284" t="s">
        <v>162</v>
      </c>
      <c r="D90" s="284"/>
      <c r="E90" s="284"/>
      <c r="F90" s="303" t="s">
        <v>675</v>
      </c>
      <c r="G90" s="302"/>
      <c r="H90" s="284" t="s">
        <v>697</v>
      </c>
      <c r="I90" s="284" t="s">
        <v>671</v>
      </c>
      <c r="J90" s="284">
        <v>255</v>
      </c>
      <c r="K90" s="295"/>
    </row>
    <row r="91" spans="2:11" ht="15" customHeight="1">
      <c r="B91" s="304"/>
      <c r="C91" s="284" t="s">
        <v>698</v>
      </c>
      <c r="D91" s="284"/>
      <c r="E91" s="284"/>
      <c r="F91" s="303" t="s">
        <v>669</v>
      </c>
      <c r="G91" s="302"/>
      <c r="H91" s="284" t="s">
        <v>699</v>
      </c>
      <c r="I91" s="284" t="s">
        <v>700</v>
      </c>
      <c r="J91" s="284"/>
      <c r="K91" s="295"/>
    </row>
    <row r="92" spans="2:11" ht="15" customHeight="1">
      <c r="B92" s="304"/>
      <c r="C92" s="284" t="s">
        <v>701</v>
      </c>
      <c r="D92" s="284"/>
      <c r="E92" s="284"/>
      <c r="F92" s="303" t="s">
        <v>669</v>
      </c>
      <c r="G92" s="302"/>
      <c r="H92" s="284" t="s">
        <v>702</v>
      </c>
      <c r="I92" s="284" t="s">
        <v>703</v>
      </c>
      <c r="J92" s="284"/>
      <c r="K92" s="295"/>
    </row>
    <row r="93" spans="2:11" ht="15" customHeight="1">
      <c r="B93" s="304"/>
      <c r="C93" s="284" t="s">
        <v>704</v>
      </c>
      <c r="D93" s="284"/>
      <c r="E93" s="284"/>
      <c r="F93" s="303" t="s">
        <v>669</v>
      </c>
      <c r="G93" s="302"/>
      <c r="H93" s="284" t="s">
        <v>704</v>
      </c>
      <c r="I93" s="284" t="s">
        <v>703</v>
      </c>
      <c r="J93" s="284"/>
      <c r="K93" s="295"/>
    </row>
    <row r="94" spans="2:11" ht="15" customHeight="1">
      <c r="B94" s="304"/>
      <c r="C94" s="284" t="s">
        <v>34</v>
      </c>
      <c r="D94" s="284"/>
      <c r="E94" s="284"/>
      <c r="F94" s="303" t="s">
        <v>669</v>
      </c>
      <c r="G94" s="302"/>
      <c r="H94" s="284" t="s">
        <v>705</v>
      </c>
      <c r="I94" s="284" t="s">
        <v>703</v>
      </c>
      <c r="J94" s="284"/>
      <c r="K94" s="295"/>
    </row>
    <row r="95" spans="2:11" ht="15" customHeight="1">
      <c r="B95" s="304"/>
      <c r="C95" s="284" t="s">
        <v>44</v>
      </c>
      <c r="D95" s="284"/>
      <c r="E95" s="284"/>
      <c r="F95" s="303" t="s">
        <v>669</v>
      </c>
      <c r="G95" s="302"/>
      <c r="H95" s="284" t="s">
        <v>706</v>
      </c>
      <c r="I95" s="284" t="s">
        <v>703</v>
      </c>
      <c r="J95" s="284"/>
      <c r="K95" s="295"/>
    </row>
    <row r="96" spans="2:11" ht="15" customHeight="1">
      <c r="B96" s="307"/>
      <c r="C96" s="308"/>
      <c r="D96" s="308"/>
      <c r="E96" s="308"/>
      <c r="F96" s="308"/>
      <c r="G96" s="308"/>
      <c r="H96" s="308"/>
      <c r="I96" s="308"/>
      <c r="J96" s="308"/>
      <c r="K96" s="309"/>
    </row>
    <row r="97" spans="2:11" ht="18.75" customHeight="1">
      <c r="B97" s="310"/>
      <c r="C97" s="311"/>
      <c r="D97" s="311"/>
      <c r="E97" s="311"/>
      <c r="F97" s="311"/>
      <c r="G97" s="311"/>
      <c r="H97" s="311"/>
      <c r="I97" s="311"/>
      <c r="J97" s="311"/>
      <c r="K97" s="310"/>
    </row>
    <row r="98" spans="2:11" ht="18.75" customHeight="1">
      <c r="B98" s="290"/>
      <c r="C98" s="290"/>
      <c r="D98" s="290"/>
      <c r="E98" s="290"/>
      <c r="F98" s="290"/>
      <c r="G98" s="290"/>
      <c r="H98" s="290"/>
      <c r="I98" s="290"/>
      <c r="J98" s="290"/>
      <c r="K98" s="290"/>
    </row>
    <row r="99" spans="2:11" ht="7.5" customHeight="1">
      <c r="B99" s="291"/>
      <c r="C99" s="292"/>
      <c r="D99" s="292"/>
      <c r="E99" s="292"/>
      <c r="F99" s="292"/>
      <c r="G99" s="292"/>
      <c r="H99" s="292"/>
      <c r="I99" s="292"/>
      <c r="J99" s="292"/>
      <c r="K99" s="293"/>
    </row>
    <row r="100" spans="2:11" ht="45" customHeight="1">
      <c r="B100" s="294"/>
      <c r="C100" s="401" t="s">
        <v>707</v>
      </c>
      <c r="D100" s="401"/>
      <c r="E100" s="401"/>
      <c r="F100" s="401"/>
      <c r="G100" s="401"/>
      <c r="H100" s="401"/>
      <c r="I100" s="401"/>
      <c r="J100" s="401"/>
      <c r="K100" s="295"/>
    </row>
    <row r="101" spans="2:11" ht="17.25" customHeight="1">
      <c r="B101" s="294"/>
      <c r="C101" s="296" t="s">
        <v>663</v>
      </c>
      <c r="D101" s="296"/>
      <c r="E101" s="296"/>
      <c r="F101" s="296" t="s">
        <v>664</v>
      </c>
      <c r="G101" s="297"/>
      <c r="H101" s="296" t="s">
        <v>157</v>
      </c>
      <c r="I101" s="296" t="s">
        <v>53</v>
      </c>
      <c r="J101" s="296" t="s">
        <v>665</v>
      </c>
      <c r="K101" s="295"/>
    </row>
    <row r="102" spans="2:11" ht="17.25" customHeight="1">
      <c r="B102" s="294"/>
      <c r="C102" s="298" t="s">
        <v>666</v>
      </c>
      <c r="D102" s="298"/>
      <c r="E102" s="298"/>
      <c r="F102" s="299" t="s">
        <v>667</v>
      </c>
      <c r="G102" s="300"/>
      <c r="H102" s="298"/>
      <c r="I102" s="298"/>
      <c r="J102" s="298" t="s">
        <v>668</v>
      </c>
      <c r="K102" s="295"/>
    </row>
    <row r="103" spans="2:11" ht="5.25" customHeight="1">
      <c r="B103" s="294"/>
      <c r="C103" s="296"/>
      <c r="D103" s="296"/>
      <c r="E103" s="296"/>
      <c r="F103" s="296"/>
      <c r="G103" s="312"/>
      <c r="H103" s="296"/>
      <c r="I103" s="296"/>
      <c r="J103" s="296"/>
      <c r="K103" s="295"/>
    </row>
    <row r="104" spans="2:11" ht="15" customHeight="1">
      <c r="B104" s="294"/>
      <c r="C104" s="284" t="s">
        <v>49</v>
      </c>
      <c r="D104" s="301"/>
      <c r="E104" s="301"/>
      <c r="F104" s="303" t="s">
        <v>669</v>
      </c>
      <c r="G104" s="312"/>
      <c r="H104" s="284" t="s">
        <v>708</v>
      </c>
      <c r="I104" s="284" t="s">
        <v>671</v>
      </c>
      <c r="J104" s="284">
        <v>20</v>
      </c>
      <c r="K104" s="295"/>
    </row>
    <row r="105" spans="2:11" ht="15" customHeight="1">
      <c r="B105" s="294"/>
      <c r="C105" s="284" t="s">
        <v>672</v>
      </c>
      <c r="D105" s="284"/>
      <c r="E105" s="284"/>
      <c r="F105" s="303" t="s">
        <v>669</v>
      </c>
      <c r="G105" s="284"/>
      <c r="H105" s="284" t="s">
        <v>708</v>
      </c>
      <c r="I105" s="284" t="s">
        <v>671</v>
      </c>
      <c r="J105" s="284">
        <v>120</v>
      </c>
      <c r="K105" s="295"/>
    </row>
    <row r="106" spans="2:11" ht="15" customHeight="1">
      <c r="B106" s="304"/>
      <c r="C106" s="284" t="s">
        <v>674</v>
      </c>
      <c r="D106" s="284"/>
      <c r="E106" s="284"/>
      <c r="F106" s="303" t="s">
        <v>675</v>
      </c>
      <c r="G106" s="284"/>
      <c r="H106" s="284" t="s">
        <v>708</v>
      </c>
      <c r="I106" s="284" t="s">
        <v>671</v>
      </c>
      <c r="J106" s="284">
        <v>50</v>
      </c>
      <c r="K106" s="295"/>
    </row>
    <row r="107" spans="2:11" ht="15" customHeight="1">
      <c r="B107" s="304"/>
      <c r="C107" s="284" t="s">
        <v>677</v>
      </c>
      <c r="D107" s="284"/>
      <c r="E107" s="284"/>
      <c r="F107" s="303" t="s">
        <v>669</v>
      </c>
      <c r="G107" s="284"/>
      <c r="H107" s="284" t="s">
        <v>708</v>
      </c>
      <c r="I107" s="284" t="s">
        <v>679</v>
      </c>
      <c r="J107" s="284"/>
      <c r="K107" s="295"/>
    </row>
    <row r="108" spans="2:11" ht="15" customHeight="1">
      <c r="B108" s="304"/>
      <c r="C108" s="284" t="s">
        <v>688</v>
      </c>
      <c r="D108" s="284"/>
      <c r="E108" s="284"/>
      <c r="F108" s="303" t="s">
        <v>675</v>
      </c>
      <c r="G108" s="284"/>
      <c r="H108" s="284" t="s">
        <v>708</v>
      </c>
      <c r="I108" s="284" t="s">
        <v>671</v>
      </c>
      <c r="J108" s="284">
        <v>50</v>
      </c>
      <c r="K108" s="295"/>
    </row>
    <row r="109" spans="2:11" ht="15" customHeight="1">
      <c r="B109" s="304"/>
      <c r="C109" s="284" t="s">
        <v>696</v>
      </c>
      <c r="D109" s="284"/>
      <c r="E109" s="284"/>
      <c r="F109" s="303" t="s">
        <v>675</v>
      </c>
      <c r="G109" s="284"/>
      <c r="H109" s="284" t="s">
        <v>708</v>
      </c>
      <c r="I109" s="284" t="s">
        <v>671</v>
      </c>
      <c r="J109" s="284">
        <v>50</v>
      </c>
      <c r="K109" s="295"/>
    </row>
    <row r="110" spans="2:11" ht="15" customHeight="1">
      <c r="B110" s="304"/>
      <c r="C110" s="284" t="s">
        <v>694</v>
      </c>
      <c r="D110" s="284"/>
      <c r="E110" s="284"/>
      <c r="F110" s="303" t="s">
        <v>675</v>
      </c>
      <c r="G110" s="284"/>
      <c r="H110" s="284" t="s">
        <v>708</v>
      </c>
      <c r="I110" s="284" t="s">
        <v>671</v>
      </c>
      <c r="J110" s="284">
        <v>50</v>
      </c>
      <c r="K110" s="295"/>
    </row>
    <row r="111" spans="2:11" ht="15" customHeight="1">
      <c r="B111" s="304"/>
      <c r="C111" s="284" t="s">
        <v>49</v>
      </c>
      <c r="D111" s="284"/>
      <c r="E111" s="284"/>
      <c r="F111" s="303" t="s">
        <v>669</v>
      </c>
      <c r="G111" s="284"/>
      <c r="H111" s="284" t="s">
        <v>709</v>
      </c>
      <c r="I111" s="284" t="s">
        <v>671</v>
      </c>
      <c r="J111" s="284">
        <v>20</v>
      </c>
      <c r="K111" s="295"/>
    </row>
    <row r="112" spans="2:11" ht="15" customHeight="1">
      <c r="B112" s="304"/>
      <c r="C112" s="284" t="s">
        <v>710</v>
      </c>
      <c r="D112" s="284"/>
      <c r="E112" s="284"/>
      <c r="F112" s="303" t="s">
        <v>669</v>
      </c>
      <c r="G112" s="284"/>
      <c r="H112" s="284" t="s">
        <v>711</v>
      </c>
      <c r="I112" s="284" t="s">
        <v>671</v>
      </c>
      <c r="J112" s="284">
        <v>120</v>
      </c>
      <c r="K112" s="295"/>
    </row>
    <row r="113" spans="2:11" ht="15" customHeight="1">
      <c r="B113" s="304"/>
      <c r="C113" s="284" t="s">
        <v>34</v>
      </c>
      <c r="D113" s="284"/>
      <c r="E113" s="284"/>
      <c r="F113" s="303" t="s">
        <v>669</v>
      </c>
      <c r="G113" s="284"/>
      <c r="H113" s="284" t="s">
        <v>712</v>
      </c>
      <c r="I113" s="284" t="s">
        <v>703</v>
      </c>
      <c r="J113" s="284"/>
      <c r="K113" s="295"/>
    </row>
    <row r="114" spans="2:11" ht="15" customHeight="1">
      <c r="B114" s="304"/>
      <c r="C114" s="284" t="s">
        <v>44</v>
      </c>
      <c r="D114" s="284"/>
      <c r="E114" s="284"/>
      <c r="F114" s="303" t="s">
        <v>669</v>
      </c>
      <c r="G114" s="284"/>
      <c r="H114" s="284" t="s">
        <v>713</v>
      </c>
      <c r="I114" s="284" t="s">
        <v>703</v>
      </c>
      <c r="J114" s="284"/>
      <c r="K114" s="295"/>
    </row>
    <row r="115" spans="2:11" ht="15" customHeight="1">
      <c r="B115" s="304"/>
      <c r="C115" s="284" t="s">
        <v>53</v>
      </c>
      <c r="D115" s="284"/>
      <c r="E115" s="284"/>
      <c r="F115" s="303" t="s">
        <v>669</v>
      </c>
      <c r="G115" s="284"/>
      <c r="H115" s="284" t="s">
        <v>714</v>
      </c>
      <c r="I115" s="284" t="s">
        <v>715</v>
      </c>
      <c r="J115" s="284"/>
      <c r="K115" s="295"/>
    </row>
    <row r="116" spans="2:11" ht="15" customHeight="1">
      <c r="B116" s="307"/>
      <c r="C116" s="313"/>
      <c r="D116" s="313"/>
      <c r="E116" s="313"/>
      <c r="F116" s="313"/>
      <c r="G116" s="313"/>
      <c r="H116" s="313"/>
      <c r="I116" s="313"/>
      <c r="J116" s="313"/>
      <c r="K116" s="309"/>
    </row>
    <row r="117" spans="2:11" ht="18.75" customHeight="1">
      <c r="B117" s="314"/>
      <c r="C117" s="280"/>
      <c r="D117" s="280"/>
      <c r="E117" s="280"/>
      <c r="F117" s="315"/>
      <c r="G117" s="280"/>
      <c r="H117" s="280"/>
      <c r="I117" s="280"/>
      <c r="J117" s="280"/>
      <c r="K117" s="314"/>
    </row>
    <row r="118" spans="2:11" ht="18.75" customHeight="1"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</row>
    <row r="119" spans="2:11" ht="7.5" customHeight="1">
      <c r="B119" s="316"/>
      <c r="C119" s="317"/>
      <c r="D119" s="317"/>
      <c r="E119" s="317"/>
      <c r="F119" s="317"/>
      <c r="G119" s="317"/>
      <c r="H119" s="317"/>
      <c r="I119" s="317"/>
      <c r="J119" s="317"/>
      <c r="K119" s="318"/>
    </row>
    <row r="120" spans="2:11" ht="45" customHeight="1">
      <c r="B120" s="319"/>
      <c r="C120" s="396" t="s">
        <v>716</v>
      </c>
      <c r="D120" s="396"/>
      <c r="E120" s="396"/>
      <c r="F120" s="396"/>
      <c r="G120" s="396"/>
      <c r="H120" s="396"/>
      <c r="I120" s="396"/>
      <c r="J120" s="396"/>
      <c r="K120" s="320"/>
    </row>
    <row r="121" spans="2:11" ht="17.25" customHeight="1">
      <c r="B121" s="321"/>
      <c r="C121" s="296" t="s">
        <v>663</v>
      </c>
      <c r="D121" s="296"/>
      <c r="E121" s="296"/>
      <c r="F121" s="296" t="s">
        <v>664</v>
      </c>
      <c r="G121" s="297"/>
      <c r="H121" s="296" t="s">
        <v>157</v>
      </c>
      <c r="I121" s="296" t="s">
        <v>53</v>
      </c>
      <c r="J121" s="296" t="s">
        <v>665</v>
      </c>
      <c r="K121" s="322"/>
    </row>
    <row r="122" spans="2:11" ht="17.25" customHeight="1">
      <c r="B122" s="321"/>
      <c r="C122" s="298" t="s">
        <v>666</v>
      </c>
      <c r="D122" s="298"/>
      <c r="E122" s="298"/>
      <c r="F122" s="299" t="s">
        <v>667</v>
      </c>
      <c r="G122" s="300"/>
      <c r="H122" s="298"/>
      <c r="I122" s="298"/>
      <c r="J122" s="298" t="s">
        <v>668</v>
      </c>
      <c r="K122" s="322"/>
    </row>
    <row r="123" spans="2:11" ht="5.25" customHeight="1">
      <c r="B123" s="323"/>
      <c r="C123" s="301"/>
      <c r="D123" s="301"/>
      <c r="E123" s="301"/>
      <c r="F123" s="301"/>
      <c r="G123" s="284"/>
      <c r="H123" s="301"/>
      <c r="I123" s="301"/>
      <c r="J123" s="301"/>
      <c r="K123" s="324"/>
    </row>
    <row r="124" spans="2:11" ht="15" customHeight="1">
      <c r="B124" s="323"/>
      <c r="C124" s="284" t="s">
        <v>672</v>
      </c>
      <c r="D124" s="301"/>
      <c r="E124" s="301"/>
      <c r="F124" s="303" t="s">
        <v>669</v>
      </c>
      <c r="G124" s="284"/>
      <c r="H124" s="284" t="s">
        <v>708</v>
      </c>
      <c r="I124" s="284" t="s">
        <v>671</v>
      </c>
      <c r="J124" s="284">
        <v>120</v>
      </c>
      <c r="K124" s="325"/>
    </row>
    <row r="125" spans="2:11" ht="15" customHeight="1">
      <c r="B125" s="323"/>
      <c r="C125" s="284" t="s">
        <v>717</v>
      </c>
      <c r="D125" s="284"/>
      <c r="E125" s="284"/>
      <c r="F125" s="303" t="s">
        <v>669</v>
      </c>
      <c r="G125" s="284"/>
      <c r="H125" s="284" t="s">
        <v>718</v>
      </c>
      <c r="I125" s="284" t="s">
        <v>671</v>
      </c>
      <c r="J125" s="284" t="s">
        <v>719</v>
      </c>
      <c r="K125" s="325"/>
    </row>
    <row r="126" spans="2:11" ht="15" customHeight="1">
      <c r="B126" s="323"/>
      <c r="C126" s="284" t="s">
        <v>618</v>
      </c>
      <c r="D126" s="284"/>
      <c r="E126" s="284"/>
      <c r="F126" s="303" t="s">
        <v>669</v>
      </c>
      <c r="G126" s="284"/>
      <c r="H126" s="284" t="s">
        <v>720</v>
      </c>
      <c r="I126" s="284" t="s">
        <v>671</v>
      </c>
      <c r="J126" s="284" t="s">
        <v>719</v>
      </c>
      <c r="K126" s="325"/>
    </row>
    <row r="127" spans="2:11" ht="15" customHeight="1">
      <c r="B127" s="323"/>
      <c r="C127" s="284" t="s">
        <v>680</v>
      </c>
      <c r="D127" s="284"/>
      <c r="E127" s="284"/>
      <c r="F127" s="303" t="s">
        <v>675</v>
      </c>
      <c r="G127" s="284"/>
      <c r="H127" s="284" t="s">
        <v>681</v>
      </c>
      <c r="I127" s="284" t="s">
        <v>671</v>
      </c>
      <c r="J127" s="284">
        <v>15</v>
      </c>
      <c r="K127" s="325"/>
    </row>
    <row r="128" spans="2:11" ht="15" customHeight="1">
      <c r="B128" s="323"/>
      <c r="C128" s="305" t="s">
        <v>682</v>
      </c>
      <c r="D128" s="305"/>
      <c r="E128" s="305"/>
      <c r="F128" s="306" t="s">
        <v>675</v>
      </c>
      <c r="G128" s="305"/>
      <c r="H128" s="305" t="s">
        <v>683</v>
      </c>
      <c r="I128" s="305" t="s">
        <v>671</v>
      </c>
      <c r="J128" s="305">
        <v>15</v>
      </c>
      <c r="K128" s="325"/>
    </row>
    <row r="129" spans="2:11" ht="15" customHeight="1">
      <c r="B129" s="323"/>
      <c r="C129" s="305" t="s">
        <v>684</v>
      </c>
      <c r="D129" s="305"/>
      <c r="E129" s="305"/>
      <c r="F129" s="306" t="s">
        <v>675</v>
      </c>
      <c r="G129" s="305"/>
      <c r="H129" s="305" t="s">
        <v>685</v>
      </c>
      <c r="I129" s="305" t="s">
        <v>671</v>
      </c>
      <c r="J129" s="305">
        <v>20</v>
      </c>
      <c r="K129" s="325"/>
    </row>
    <row r="130" spans="2:11" ht="15" customHeight="1">
      <c r="B130" s="323"/>
      <c r="C130" s="305" t="s">
        <v>686</v>
      </c>
      <c r="D130" s="305"/>
      <c r="E130" s="305"/>
      <c r="F130" s="306" t="s">
        <v>675</v>
      </c>
      <c r="G130" s="305"/>
      <c r="H130" s="305" t="s">
        <v>687</v>
      </c>
      <c r="I130" s="305" t="s">
        <v>671</v>
      </c>
      <c r="J130" s="305">
        <v>20</v>
      </c>
      <c r="K130" s="325"/>
    </row>
    <row r="131" spans="2:11" ht="15" customHeight="1">
      <c r="B131" s="323"/>
      <c r="C131" s="284" t="s">
        <v>674</v>
      </c>
      <c r="D131" s="284"/>
      <c r="E131" s="284"/>
      <c r="F131" s="303" t="s">
        <v>675</v>
      </c>
      <c r="G131" s="284"/>
      <c r="H131" s="284" t="s">
        <v>708</v>
      </c>
      <c r="I131" s="284" t="s">
        <v>671</v>
      </c>
      <c r="J131" s="284">
        <v>50</v>
      </c>
      <c r="K131" s="325"/>
    </row>
    <row r="132" spans="2:11" ht="15" customHeight="1">
      <c r="B132" s="323"/>
      <c r="C132" s="284" t="s">
        <v>688</v>
      </c>
      <c r="D132" s="284"/>
      <c r="E132" s="284"/>
      <c r="F132" s="303" t="s">
        <v>675</v>
      </c>
      <c r="G132" s="284"/>
      <c r="H132" s="284" t="s">
        <v>708</v>
      </c>
      <c r="I132" s="284" t="s">
        <v>671</v>
      </c>
      <c r="J132" s="284">
        <v>50</v>
      </c>
      <c r="K132" s="325"/>
    </row>
    <row r="133" spans="2:11" ht="15" customHeight="1">
      <c r="B133" s="323"/>
      <c r="C133" s="284" t="s">
        <v>694</v>
      </c>
      <c r="D133" s="284"/>
      <c r="E133" s="284"/>
      <c r="F133" s="303" t="s">
        <v>675</v>
      </c>
      <c r="G133" s="284"/>
      <c r="H133" s="284" t="s">
        <v>708</v>
      </c>
      <c r="I133" s="284" t="s">
        <v>671</v>
      </c>
      <c r="J133" s="284">
        <v>50</v>
      </c>
      <c r="K133" s="325"/>
    </row>
    <row r="134" spans="2:11" ht="15" customHeight="1">
      <c r="B134" s="323"/>
      <c r="C134" s="284" t="s">
        <v>696</v>
      </c>
      <c r="D134" s="284"/>
      <c r="E134" s="284"/>
      <c r="F134" s="303" t="s">
        <v>675</v>
      </c>
      <c r="G134" s="284"/>
      <c r="H134" s="284" t="s">
        <v>708</v>
      </c>
      <c r="I134" s="284" t="s">
        <v>671</v>
      </c>
      <c r="J134" s="284">
        <v>50</v>
      </c>
      <c r="K134" s="325"/>
    </row>
    <row r="135" spans="2:11" ht="15" customHeight="1">
      <c r="B135" s="323"/>
      <c r="C135" s="284" t="s">
        <v>162</v>
      </c>
      <c r="D135" s="284"/>
      <c r="E135" s="284"/>
      <c r="F135" s="303" t="s">
        <v>675</v>
      </c>
      <c r="G135" s="284"/>
      <c r="H135" s="284" t="s">
        <v>721</v>
      </c>
      <c r="I135" s="284" t="s">
        <v>671</v>
      </c>
      <c r="J135" s="284">
        <v>255</v>
      </c>
      <c r="K135" s="325"/>
    </row>
    <row r="136" spans="2:11" ht="15" customHeight="1">
      <c r="B136" s="323"/>
      <c r="C136" s="284" t="s">
        <v>698</v>
      </c>
      <c r="D136" s="284"/>
      <c r="E136" s="284"/>
      <c r="F136" s="303" t="s">
        <v>669</v>
      </c>
      <c r="G136" s="284"/>
      <c r="H136" s="284" t="s">
        <v>722</v>
      </c>
      <c r="I136" s="284" t="s">
        <v>700</v>
      </c>
      <c r="J136" s="284"/>
      <c r="K136" s="325"/>
    </row>
    <row r="137" spans="2:11" ht="15" customHeight="1">
      <c r="B137" s="323"/>
      <c r="C137" s="284" t="s">
        <v>701</v>
      </c>
      <c r="D137" s="284"/>
      <c r="E137" s="284"/>
      <c r="F137" s="303" t="s">
        <v>669</v>
      </c>
      <c r="G137" s="284"/>
      <c r="H137" s="284" t="s">
        <v>723</v>
      </c>
      <c r="I137" s="284" t="s">
        <v>703</v>
      </c>
      <c r="J137" s="284"/>
      <c r="K137" s="325"/>
    </row>
    <row r="138" spans="2:11" ht="15" customHeight="1">
      <c r="B138" s="323"/>
      <c r="C138" s="284" t="s">
        <v>704</v>
      </c>
      <c r="D138" s="284"/>
      <c r="E138" s="284"/>
      <c r="F138" s="303" t="s">
        <v>669</v>
      </c>
      <c r="G138" s="284"/>
      <c r="H138" s="284" t="s">
        <v>704</v>
      </c>
      <c r="I138" s="284" t="s">
        <v>703</v>
      </c>
      <c r="J138" s="284"/>
      <c r="K138" s="325"/>
    </row>
    <row r="139" spans="2:11" ht="15" customHeight="1">
      <c r="B139" s="323"/>
      <c r="C139" s="284" t="s">
        <v>34</v>
      </c>
      <c r="D139" s="284"/>
      <c r="E139" s="284"/>
      <c r="F139" s="303" t="s">
        <v>669</v>
      </c>
      <c r="G139" s="284"/>
      <c r="H139" s="284" t="s">
        <v>724</v>
      </c>
      <c r="I139" s="284" t="s">
        <v>703</v>
      </c>
      <c r="J139" s="284"/>
      <c r="K139" s="325"/>
    </row>
    <row r="140" spans="2:11" ht="15" customHeight="1">
      <c r="B140" s="323"/>
      <c r="C140" s="284" t="s">
        <v>725</v>
      </c>
      <c r="D140" s="284"/>
      <c r="E140" s="284"/>
      <c r="F140" s="303" t="s">
        <v>669</v>
      </c>
      <c r="G140" s="284"/>
      <c r="H140" s="284" t="s">
        <v>726</v>
      </c>
      <c r="I140" s="284" t="s">
        <v>703</v>
      </c>
      <c r="J140" s="284"/>
      <c r="K140" s="325"/>
    </row>
    <row r="141" spans="2:11" ht="15" customHeight="1">
      <c r="B141" s="326"/>
      <c r="C141" s="327"/>
      <c r="D141" s="327"/>
      <c r="E141" s="327"/>
      <c r="F141" s="327"/>
      <c r="G141" s="327"/>
      <c r="H141" s="327"/>
      <c r="I141" s="327"/>
      <c r="J141" s="327"/>
      <c r="K141" s="328"/>
    </row>
    <row r="142" spans="2:11" ht="18.75" customHeight="1">
      <c r="B142" s="280"/>
      <c r="C142" s="280"/>
      <c r="D142" s="280"/>
      <c r="E142" s="280"/>
      <c r="F142" s="315"/>
      <c r="G142" s="280"/>
      <c r="H142" s="280"/>
      <c r="I142" s="280"/>
      <c r="J142" s="280"/>
      <c r="K142" s="280"/>
    </row>
    <row r="143" spans="2:11" ht="18.75" customHeight="1"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</row>
    <row r="144" spans="2:11" ht="7.5" customHeight="1">
      <c r="B144" s="291"/>
      <c r="C144" s="292"/>
      <c r="D144" s="292"/>
      <c r="E144" s="292"/>
      <c r="F144" s="292"/>
      <c r="G144" s="292"/>
      <c r="H144" s="292"/>
      <c r="I144" s="292"/>
      <c r="J144" s="292"/>
      <c r="K144" s="293"/>
    </row>
    <row r="145" spans="2:11" ht="45" customHeight="1">
      <c r="B145" s="294"/>
      <c r="C145" s="401" t="s">
        <v>727</v>
      </c>
      <c r="D145" s="401"/>
      <c r="E145" s="401"/>
      <c r="F145" s="401"/>
      <c r="G145" s="401"/>
      <c r="H145" s="401"/>
      <c r="I145" s="401"/>
      <c r="J145" s="401"/>
      <c r="K145" s="295"/>
    </row>
    <row r="146" spans="2:11" ht="17.25" customHeight="1">
      <c r="B146" s="294"/>
      <c r="C146" s="296" t="s">
        <v>663</v>
      </c>
      <c r="D146" s="296"/>
      <c r="E146" s="296"/>
      <c r="F146" s="296" t="s">
        <v>664</v>
      </c>
      <c r="G146" s="297"/>
      <c r="H146" s="296" t="s">
        <v>157</v>
      </c>
      <c r="I146" s="296" t="s">
        <v>53</v>
      </c>
      <c r="J146" s="296" t="s">
        <v>665</v>
      </c>
      <c r="K146" s="295"/>
    </row>
    <row r="147" spans="2:11" ht="17.25" customHeight="1">
      <c r="B147" s="294"/>
      <c r="C147" s="298" t="s">
        <v>666</v>
      </c>
      <c r="D147" s="298"/>
      <c r="E147" s="298"/>
      <c r="F147" s="299" t="s">
        <v>667</v>
      </c>
      <c r="G147" s="300"/>
      <c r="H147" s="298"/>
      <c r="I147" s="298"/>
      <c r="J147" s="298" t="s">
        <v>668</v>
      </c>
      <c r="K147" s="295"/>
    </row>
    <row r="148" spans="2:11" ht="5.25" customHeight="1">
      <c r="B148" s="304"/>
      <c r="C148" s="301"/>
      <c r="D148" s="301"/>
      <c r="E148" s="301"/>
      <c r="F148" s="301"/>
      <c r="G148" s="302"/>
      <c r="H148" s="301"/>
      <c r="I148" s="301"/>
      <c r="J148" s="301"/>
      <c r="K148" s="325"/>
    </row>
    <row r="149" spans="2:11" ht="15" customHeight="1">
      <c r="B149" s="304"/>
      <c r="C149" s="329" t="s">
        <v>672</v>
      </c>
      <c r="D149" s="284"/>
      <c r="E149" s="284"/>
      <c r="F149" s="330" t="s">
        <v>669</v>
      </c>
      <c r="G149" s="284"/>
      <c r="H149" s="329" t="s">
        <v>708</v>
      </c>
      <c r="I149" s="329" t="s">
        <v>671</v>
      </c>
      <c r="J149" s="329">
        <v>120</v>
      </c>
      <c r="K149" s="325"/>
    </row>
    <row r="150" spans="2:11" ht="15" customHeight="1">
      <c r="B150" s="304"/>
      <c r="C150" s="329" t="s">
        <v>717</v>
      </c>
      <c r="D150" s="284"/>
      <c r="E150" s="284"/>
      <c r="F150" s="330" t="s">
        <v>669</v>
      </c>
      <c r="G150" s="284"/>
      <c r="H150" s="329" t="s">
        <v>728</v>
      </c>
      <c r="I150" s="329" t="s">
        <v>671</v>
      </c>
      <c r="J150" s="329" t="s">
        <v>719</v>
      </c>
      <c r="K150" s="325"/>
    </row>
    <row r="151" spans="2:11" ht="15" customHeight="1">
      <c r="B151" s="304"/>
      <c r="C151" s="329" t="s">
        <v>618</v>
      </c>
      <c r="D151" s="284"/>
      <c r="E151" s="284"/>
      <c r="F151" s="330" t="s">
        <v>669</v>
      </c>
      <c r="G151" s="284"/>
      <c r="H151" s="329" t="s">
        <v>729</v>
      </c>
      <c r="I151" s="329" t="s">
        <v>671</v>
      </c>
      <c r="J151" s="329" t="s">
        <v>719</v>
      </c>
      <c r="K151" s="325"/>
    </row>
    <row r="152" spans="2:11" ht="15" customHeight="1">
      <c r="B152" s="304"/>
      <c r="C152" s="329" t="s">
        <v>674</v>
      </c>
      <c r="D152" s="284"/>
      <c r="E152" s="284"/>
      <c r="F152" s="330" t="s">
        <v>675</v>
      </c>
      <c r="G152" s="284"/>
      <c r="H152" s="329" t="s">
        <v>708</v>
      </c>
      <c r="I152" s="329" t="s">
        <v>671</v>
      </c>
      <c r="J152" s="329">
        <v>50</v>
      </c>
      <c r="K152" s="325"/>
    </row>
    <row r="153" spans="2:11" ht="15" customHeight="1">
      <c r="B153" s="304"/>
      <c r="C153" s="329" t="s">
        <v>677</v>
      </c>
      <c r="D153" s="284"/>
      <c r="E153" s="284"/>
      <c r="F153" s="330" t="s">
        <v>669</v>
      </c>
      <c r="G153" s="284"/>
      <c r="H153" s="329" t="s">
        <v>708</v>
      </c>
      <c r="I153" s="329" t="s">
        <v>679</v>
      </c>
      <c r="J153" s="329"/>
      <c r="K153" s="325"/>
    </row>
    <row r="154" spans="2:11" ht="15" customHeight="1">
      <c r="B154" s="304"/>
      <c r="C154" s="329" t="s">
        <v>688</v>
      </c>
      <c r="D154" s="284"/>
      <c r="E154" s="284"/>
      <c r="F154" s="330" t="s">
        <v>675</v>
      </c>
      <c r="G154" s="284"/>
      <c r="H154" s="329" t="s">
        <v>708</v>
      </c>
      <c r="I154" s="329" t="s">
        <v>671</v>
      </c>
      <c r="J154" s="329">
        <v>50</v>
      </c>
      <c r="K154" s="325"/>
    </row>
    <row r="155" spans="2:11" ht="15" customHeight="1">
      <c r="B155" s="304"/>
      <c r="C155" s="329" t="s">
        <v>696</v>
      </c>
      <c r="D155" s="284"/>
      <c r="E155" s="284"/>
      <c r="F155" s="330" t="s">
        <v>675</v>
      </c>
      <c r="G155" s="284"/>
      <c r="H155" s="329" t="s">
        <v>708</v>
      </c>
      <c r="I155" s="329" t="s">
        <v>671</v>
      </c>
      <c r="J155" s="329">
        <v>50</v>
      </c>
      <c r="K155" s="325"/>
    </row>
    <row r="156" spans="2:11" ht="15" customHeight="1">
      <c r="B156" s="304"/>
      <c r="C156" s="329" t="s">
        <v>694</v>
      </c>
      <c r="D156" s="284"/>
      <c r="E156" s="284"/>
      <c r="F156" s="330" t="s">
        <v>675</v>
      </c>
      <c r="G156" s="284"/>
      <c r="H156" s="329" t="s">
        <v>708</v>
      </c>
      <c r="I156" s="329" t="s">
        <v>671</v>
      </c>
      <c r="J156" s="329">
        <v>50</v>
      </c>
      <c r="K156" s="325"/>
    </row>
    <row r="157" spans="2:11" ht="15" customHeight="1">
      <c r="B157" s="304"/>
      <c r="C157" s="329" t="s">
        <v>145</v>
      </c>
      <c r="D157" s="284"/>
      <c r="E157" s="284"/>
      <c r="F157" s="330" t="s">
        <v>669</v>
      </c>
      <c r="G157" s="284"/>
      <c r="H157" s="329" t="s">
        <v>730</v>
      </c>
      <c r="I157" s="329" t="s">
        <v>671</v>
      </c>
      <c r="J157" s="329" t="s">
        <v>731</v>
      </c>
      <c r="K157" s="325"/>
    </row>
    <row r="158" spans="2:11" ht="15" customHeight="1">
      <c r="B158" s="304"/>
      <c r="C158" s="329" t="s">
        <v>732</v>
      </c>
      <c r="D158" s="284"/>
      <c r="E158" s="284"/>
      <c r="F158" s="330" t="s">
        <v>669</v>
      </c>
      <c r="G158" s="284"/>
      <c r="H158" s="329" t="s">
        <v>733</v>
      </c>
      <c r="I158" s="329" t="s">
        <v>703</v>
      </c>
      <c r="J158" s="329"/>
      <c r="K158" s="325"/>
    </row>
    <row r="159" spans="2:11" ht="15" customHeight="1">
      <c r="B159" s="331"/>
      <c r="C159" s="313"/>
      <c r="D159" s="313"/>
      <c r="E159" s="313"/>
      <c r="F159" s="313"/>
      <c r="G159" s="313"/>
      <c r="H159" s="313"/>
      <c r="I159" s="313"/>
      <c r="J159" s="313"/>
      <c r="K159" s="332"/>
    </row>
    <row r="160" spans="2:11" ht="18.75" customHeight="1">
      <c r="B160" s="280"/>
      <c r="C160" s="284"/>
      <c r="D160" s="284"/>
      <c r="E160" s="284"/>
      <c r="F160" s="303"/>
      <c r="G160" s="284"/>
      <c r="H160" s="284"/>
      <c r="I160" s="284"/>
      <c r="J160" s="284"/>
      <c r="K160" s="280"/>
    </row>
    <row r="161" spans="2:11" ht="18.75" customHeight="1">
      <c r="B161" s="290"/>
      <c r="C161" s="290"/>
      <c r="D161" s="290"/>
      <c r="E161" s="290"/>
      <c r="F161" s="290"/>
      <c r="G161" s="290"/>
      <c r="H161" s="290"/>
      <c r="I161" s="290"/>
      <c r="J161" s="290"/>
      <c r="K161" s="290"/>
    </row>
    <row r="162" spans="2:11" ht="7.5" customHeight="1">
      <c r="B162" s="272"/>
      <c r="C162" s="273"/>
      <c r="D162" s="273"/>
      <c r="E162" s="273"/>
      <c r="F162" s="273"/>
      <c r="G162" s="273"/>
      <c r="H162" s="273"/>
      <c r="I162" s="273"/>
      <c r="J162" s="273"/>
      <c r="K162" s="274"/>
    </row>
    <row r="163" spans="2:11" ht="45" customHeight="1">
      <c r="B163" s="275"/>
      <c r="C163" s="396" t="s">
        <v>734</v>
      </c>
      <c r="D163" s="396"/>
      <c r="E163" s="396"/>
      <c r="F163" s="396"/>
      <c r="G163" s="396"/>
      <c r="H163" s="396"/>
      <c r="I163" s="396"/>
      <c r="J163" s="396"/>
      <c r="K163" s="276"/>
    </row>
    <row r="164" spans="2:11" ht="17.25" customHeight="1">
      <c r="B164" s="275"/>
      <c r="C164" s="296" t="s">
        <v>663</v>
      </c>
      <c r="D164" s="296"/>
      <c r="E164" s="296"/>
      <c r="F164" s="296" t="s">
        <v>664</v>
      </c>
      <c r="G164" s="333"/>
      <c r="H164" s="334" t="s">
        <v>157</v>
      </c>
      <c r="I164" s="334" t="s">
        <v>53</v>
      </c>
      <c r="J164" s="296" t="s">
        <v>665</v>
      </c>
      <c r="K164" s="276"/>
    </row>
    <row r="165" spans="2:11" ht="17.25" customHeight="1">
      <c r="B165" s="277"/>
      <c r="C165" s="298" t="s">
        <v>666</v>
      </c>
      <c r="D165" s="298"/>
      <c r="E165" s="298"/>
      <c r="F165" s="299" t="s">
        <v>667</v>
      </c>
      <c r="G165" s="335"/>
      <c r="H165" s="336"/>
      <c r="I165" s="336"/>
      <c r="J165" s="298" t="s">
        <v>668</v>
      </c>
      <c r="K165" s="278"/>
    </row>
    <row r="166" spans="2:11" ht="5.25" customHeight="1">
      <c r="B166" s="304"/>
      <c r="C166" s="301"/>
      <c r="D166" s="301"/>
      <c r="E166" s="301"/>
      <c r="F166" s="301"/>
      <c r="G166" s="302"/>
      <c r="H166" s="301"/>
      <c r="I166" s="301"/>
      <c r="J166" s="301"/>
      <c r="K166" s="325"/>
    </row>
    <row r="167" spans="2:11" ht="15" customHeight="1">
      <c r="B167" s="304"/>
      <c r="C167" s="284" t="s">
        <v>672</v>
      </c>
      <c r="D167" s="284"/>
      <c r="E167" s="284"/>
      <c r="F167" s="303" t="s">
        <v>669</v>
      </c>
      <c r="G167" s="284"/>
      <c r="H167" s="284" t="s">
        <v>708</v>
      </c>
      <c r="I167" s="284" t="s">
        <v>671</v>
      </c>
      <c r="J167" s="284">
        <v>120</v>
      </c>
      <c r="K167" s="325"/>
    </row>
    <row r="168" spans="2:11" ht="15" customHeight="1">
      <c r="B168" s="304"/>
      <c r="C168" s="284" t="s">
        <v>717</v>
      </c>
      <c r="D168" s="284"/>
      <c r="E168" s="284"/>
      <c r="F168" s="303" t="s">
        <v>669</v>
      </c>
      <c r="G168" s="284"/>
      <c r="H168" s="284" t="s">
        <v>718</v>
      </c>
      <c r="I168" s="284" t="s">
        <v>671</v>
      </c>
      <c r="J168" s="284" t="s">
        <v>719</v>
      </c>
      <c r="K168" s="325"/>
    </row>
    <row r="169" spans="2:11" ht="15" customHeight="1">
      <c r="B169" s="304"/>
      <c r="C169" s="284" t="s">
        <v>618</v>
      </c>
      <c r="D169" s="284"/>
      <c r="E169" s="284"/>
      <c r="F169" s="303" t="s">
        <v>669</v>
      </c>
      <c r="G169" s="284"/>
      <c r="H169" s="284" t="s">
        <v>735</v>
      </c>
      <c r="I169" s="284" t="s">
        <v>671</v>
      </c>
      <c r="J169" s="284" t="s">
        <v>719</v>
      </c>
      <c r="K169" s="325"/>
    </row>
    <row r="170" spans="2:11" ht="15" customHeight="1">
      <c r="B170" s="304"/>
      <c r="C170" s="284" t="s">
        <v>674</v>
      </c>
      <c r="D170" s="284"/>
      <c r="E170" s="284"/>
      <c r="F170" s="303" t="s">
        <v>675</v>
      </c>
      <c r="G170" s="284"/>
      <c r="H170" s="284" t="s">
        <v>735</v>
      </c>
      <c r="I170" s="284" t="s">
        <v>671</v>
      </c>
      <c r="J170" s="284">
        <v>50</v>
      </c>
      <c r="K170" s="325"/>
    </row>
    <row r="171" spans="2:11" ht="15" customHeight="1">
      <c r="B171" s="304"/>
      <c r="C171" s="284" t="s">
        <v>677</v>
      </c>
      <c r="D171" s="284"/>
      <c r="E171" s="284"/>
      <c r="F171" s="303" t="s">
        <v>669</v>
      </c>
      <c r="G171" s="284"/>
      <c r="H171" s="284" t="s">
        <v>735</v>
      </c>
      <c r="I171" s="284" t="s">
        <v>679</v>
      </c>
      <c r="J171" s="284"/>
      <c r="K171" s="325"/>
    </row>
    <row r="172" spans="2:11" ht="15" customHeight="1">
      <c r="B172" s="304"/>
      <c r="C172" s="284" t="s">
        <v>688</v>
      </c>
      <c r="D172" s="284"/>
      <c r="E172" s="284"/>
      <c r="F172" s="303" t="s">
        <v>675</v>
      </c>
      <c r="G172" s="284"/>
      <c r="H172" s="284" t="s">
        <v>735</v>
      </c>
      <c r="I172" s="284" t="s">
        <v>671</v>
      </c>
      <c r="J172" s="284">
        <v>50</v>
      </c>
      <c r="K172" s="325"/>
    </row>
    <row r="173" spans="2:11" ht="15" customHeight="1">
      <c r="B173" s="304"/>
      <c r="C173" s="284" t="s">
        <v>696</v>
      </c>
      <c r="D173" s="284"/>
      <c r="E173" s="284"/>
      <c r="F173" s="303" t="s">
        <v>675</v>
      </c>
      <c r="G173" s="284"/>
      <c r="H173" s="284" t="s">
        <v>735</v>
      </c>
      <c r="I173" s="284" t="s">
        <v>671</v>
      </c>
      <c r="J173" s="284">
        <v>50</v>
      </c>
      <c r="K173" s="325"/>
    </row>
    <row r="174" spans="2:11" ht="15" customHeight="1">
      <c r="B174" s="304"/>
      <c r="C174" s="284" t="s">
        <v>694</v>
      </c>
      <c r="D174" s="284"/>
      <c r="E174" s="284"/>
      <c r="F174" s="303" t="s">
        <v>675</v>
      </c>
      <c r="G174" s="284"/>
      <c r="H174" s="284" t="s">
        <v>735</v>
      </c>
      <c r="I174" s="284" t="s">
        <v>671</v>
      </c>
      <c r="J174" s="284">
        <v>50</v>
      </c>
      <c r="K174" s="325"/>
    </row>
    <row r="175" spans="2:11" ht="15" customHeight="1">
      <c r="B175" s="304"/>
      <c r="C175" s="284" t="s">
        <v>156</v>
      </c>
      <c r="D175" s="284"/>
      <c r="E175" s="284"/>
      <c r="F175" s="303" t="s">
        <v>669</v>
      </c>
      <c r="G175" s="284"/>
      <c r="H175" s="284" t="s">
        <v>736</v>
      </c>
      <c r="I175" s="284" t="s">
        <v>737</v>
      </c>
      <c r="J175" s="284"/>
      <c r="K175" s="325"/>
    </row>
    <row r="176" spans="2:11" ht="15" customHeight="1">
      <c r="B176" s="304"/>
      <c r="C176" s="284" t="s">
        <v>53</v>
      </c>
      <c r="D176" s="284"/>
      <c r="E176" s="284"/>
      <c r="F176" s="303" t="s">
        <v>669</v>
      </c>
      <c r="G176" s="284"/>
      <c r="H176" s="284" t="s">
        <v>738</v>
      </c>
      <c r="I176" s="284" t="s">
        <v>739</v>
      </c>
      <c r="J176" s="284">
        <v>1</v>
      </c>
      <c r="K176" s="325"/>
    </row>
    <row r="177" spans="2:11" ht="15" customHeight="1">
      <c r="B177" s="304"/>
      <c r="C177" s="284" t="s">
        <v>49</v>
      </c>
      <c r="D177" s="284"/>
      <c r="E177" s="284"/>
      <c r="F177" s="303" t="s">
        <v>669</v>
      </c>
      <c r="G177" s="284"/>
      <c r="H177" s="284" t="s">
        <v>740</v>
      </c>
      <c r="I177" s="284" t="s">
        <v>671</v>
      </c>
      <c r="J177" s="284">
        <v>20</v>
      </c>
      <c r="K177" s="325"/>
    </row>
    <row r="178" spans="2:11" ht="15" customHeight="1">
      <c r="B178" s="304"/>
      <c r="C178" s="284" t="s">
        <v>157</v>
      </c>
      <c r="D178" s="284"/>
      <c r="E178" s="284"/>
      <c r="F178" s="303" t="s">
        <v>669</v>
      </c>
      <c r="G178" s="284"/>
      <c r="H178" s="284" t="s">
        <v>741</v>
      </c>
      <c r="I178" s="284" t="s">
        <v>671</v>
      </c>
      <c r="J178" s="284">
        <v>255</v>
      </c>
      <c r="K178" s="325"/>
    </row>
    <row r="179" spans="2:11" ht="15" customHeight="1">
      <c r="B179" s="304"/>
      <c r="C179" s="284" t="s">
        <v>158</v>
      </c>
      <c r="D179" s="284"/>
      <c r="E179" s="284"/>
      <c r="F179" s="303" t="s">
        <v>669</v>
      </c>
      <c r="G179" s="284"/>
      <c r="H179" s="284" t="s">
        <v>634</v>
      </c>
      <c r="I179" s="284" t="s">
        <v>671</v>
      </c>
      <c r="J179" s="284">
        <v>10</v>
      </c>
      <c r="K179" s="325"/>
    </row>
    <row r="180" spans="2:11" ht="15" customHeight="1">
      <c r="B180" s="304"/>
      <c r="C180" s="284" t="s">
        <v>159</v>
      </c>
      <c r="D180" s="284"/>
      <c r="E180" s="284"/>
      <c r="F180" s="303" t="s">
        <v>669</v>
      </c>
      <c r="G180" s="284"/>
      <c r="H180" s="284" t="s">
        <v>742</v>
      </c>
      <c r="I180" s="284" t="s">
        <v>703</v>
      </c>
      <c r="J180" s="284"/>
      <c r="K180" s="325"/>
    </row>
    <row r="181" spans="2:11" ht="15" customHeight="1">
      <c r="B181" s="304"/>
      <c r="C181" s="284" t="s">
        <v>743</v>
      </c>
      <c r="D181" s="284"/>
      <c r="E181" s="284"/>
      <c r="F181" s="303" t="s">
        <v>669</v>
      </c>
      <c r="G181" s="284"/>
      <c r="H181" s="284" t="s">
        <v>744</v>
      </c>
      <c r="I181" s="284" t="s">
        <v>703</v>
      </c>
      <c r="J181" s="284"/>
      <c r="K181" s="325"/>
    </row>
    <row r="182" spans="2:11" ht="15" customHeight="1">
      <c r="B182" s="304"/>
      <c r="C182" s="284" t="s">
        <v>732</v>
      </c>
      <c r="D182" s="284"/>
      <c r="E182" s="284"/>
      <c r="F182" s="303" t="s">
        <v>669</v>
      </c>
      <c r="G182" s="284"/>
      <c r="H182" s="284" t="s">
        <v>745</v>
      </c>
      <c r="I182" s="284" t="s">
        <v>703</v>
      </c>
      <c r="J182" s="284"/>
      <c r="K182" s="325"/>
    </row>
    <row r="183" spans="2:11" ht="15" customHeight="1">
      <c r="B183" s="304"/>
      <c r="C183" s="284" t="s">
        <v>161</v>
      </c>
      <c r="D183" s="284"/>
      <c r="E183" s="284"/>
      <c r="F183" s="303" t="s">
        <v>675</v>
      </c>
      <c r="G183" s="284"/>
      <c r="H183" s="284" t="s">
        <v>746</v>
      </c>
      <c r="I183" s="284" t="s">
        <v>671</v>
      </c>
      <c r="J183" s="284">
        <v>50</v>
      </c>
      <c r="K183" s="325"/>
    </row>
    <row r="184" spans="2:11" ht="15" customHeight="1">
      <c r="B184" s="304"/>
      <c r="C184" s="284" t="s">
        <v>747</v>
      </c>
      <c r="D184" s="284"/>
      <c r="E184" s="284"/>
      <c r="F184" s="303" t="s">
        <v>675</v>
      </c>
      <c r="G184" s="284"/>
      <c r="H184" s="284" t="s">
        <v>748</v>
      </c>
      <c r="I184" s="284" t="s">
        <v>749</v>
      </c>
      <c r="J184" s="284"/>
      <c r="K184" s="325"/>
    </row>
    <row r="185" spans="2:11" ht="15" customHeight="1">
      <c r="B185" s="304"/>
      <c r="C185" s="284" t="s">
        <v>750</v>
      </c>
      <c r="D185" s="284"/>
      <c r="E185" s="284"/>
      <c r="F185" s="303" t="s">
        <v>675</v>
      </c>
      <c r="G185" s="284"/>
      <c r="H185" s="284" t="s">
        <v>751</v>
      </c>
      <c r="I185" s="284" t="s">
        <v>749</v>
      </c>
      <c r="J185" s="284"/>
      <c r="K185" s="325"/>
    </row>
    <row r="186" spans="2:11" ht="15" customHeight="1">
      <c r="B186" s="304"/>
      <c r="C186" s="284" t="s">
        <v>752</v>
      </c>
      <c r="D186" s="284"/>
      <c r="E186" s="284"/>
      <c r="F186" s="303" t="s">
        <v>675</v>
      </c>
      <c r="G186" s="284"/>
      <c r="H186" s="284" t="s">
        <v>753</v>
      </c>
      <c r="I186" s="284" t="s">
        <v>749</v>
      </c>
      <c r="J186" s="284"/>
      <c r="K186" s="325"/>
    </row>
    <row r="187" spans="2:11" ht="15" customHeight="1">
      <c r="B187" s="304"/>
      <c r="C187" s="337" t="s">
        <v>754</v>
      </c>
      <c r="D187" s="284"/>
      <c r="E187" s="284"/>
      <c r="F187" s="303" t="s">
        <v>675</v>
      </c>
      <c r="G187" s="284"/>
      <c r="H187" s="284" t="s">
        <v>755</v>
      </c>
      <c r="I187" s="284" t="s">
        <v>756</v>
      </c>
      <c r="J187" s="338" t="s">
        <v>757</v>
      </c>
      <c r="K187" s="325"/>
    </row>
    <row r="188" spans="2:11" ht="15" customHeight="1">
      <c r="B188" s="304"/>
      <c r="C188" s="289" t="s">
        <v>38</v>
      </c>
      <c r="D188" s="284"/>
      <c r="E188" s="284"/>
      <c r="F188" s="303" t="s">
        <v>669</v>
      </c>
      <c r="G188" s="284"/>
      <c r="H188" s="280" t="s">
        <v>758</v>
      </c>
      <c r="I188" s="284" t="s">
        <v>759</v>
      </c>
      <c r="J188" s="284"/>
      <c r="K188" s="325"/>
    </row>
    <row r="189" spans="2:11" ht="15" customHeight="1">
      <c r="B189" s="304"/>
      <c r="C189" s="289" t="s">
        <v>760</v>
      </c>
      <c r="D189" s="284"/>
      <c r="E189" s="284"/>
      <c r="F189" s="303" t="s">
        <v>669</v>
      </c>
      <c r="G189" s="284"/>
      <c r="H189" s="284" t="s">
        <v>761</v>
      </c>
      <c r="I189" s="284" t="s">
        <v>703</v>
      </c>
      <c r="J189" s="284"/>
      <c r="K189" s="325"/>
    </row>
    <row r="190" spans="2:11" ht="15" customHeight="1">
      <c r="B190" s="304"/>
      <c r="C190" s="289" t="s">
        <v>138</v>
      </c>
      <c r="D190" s="284"/>
      <c r="E190" s="284"/>
      <c r="F190" s="303" t="s">
        <v>669</v>
      </c>
      <c r="G190" s="284"/>
      <c r="H190" s="284" t="s">
        <v>762</v>
      </c>
      <c r="I190" s="284" t="s">
        <v>703</v>
      </c>
      <c r="J190" s="284"/>
      <c r="K190" s="325"/>
    </row>
    <row r="191" spans="2:11" ht="15" customHeight="1">
      <c r="B191" s="304"/>
      <c r="C191" s="289" t="s">
        <v>763</v>
      </c>
      <c r="D191" s="284"/>
      <c r="E191" s="284"/>
      <c r="F191" s="303" t="s">
        <v>675</v>
      </c>
      <c r="G191" s="284"/>
      <c r="H191" s="284" t="s">
        <v>764</v>
      </c>
      <c r="I191" s="284" t="s">
        <v>703</v>
      </c>
      <c r="J191" s="284"/>
      <c r="K191" s="325"/>
    </row>
    <row r="192" spans="2:11" ht="15" customHeight="1">
      <c r="B192" s="331"/>
      <c r="C192" s="339"/>
      <c r="D192" s="313"/>
      <c r="E192" s="313"/>
      <c r="F192" s="313"/>
      <c r="G192" s="313"/>
      <c r="H192" s="313"/>
      <c r="I192" s="313"/>
      <c r="J192" s="313"/>
      <c r="K192" s="332"/>
    </row>
    <row r="193" spans="2:11" ht="18.75" customHeight="1">
      <c r="B193" s="280"/>
      <c r="C193" s="284"/>
      <c r="D193" s="284"/>
      <c r="E193" s="284"/>
      <c r="F193" s="303"/>
      <c r="G193" s="284"/>
      <c r="H193" s="284"/>
      <c r="I193" s="284"/>
      <c r="J193" s="284"/>
      <c r="K193" s="280"/>
    </row>
    <row r="194" spans="2:11" ht="18.75" customHeight="1">
      <c r="B194" s="280"/>
      <c r="C194" s="284"/>
      <c r="D194" s="284"/>
      <c r="E194" s="284"/>
      <c r="F194" s="303"/>
      <c r="G194" s="284"/>
      <c r="H194" s="284"/>
      <c r="I194" s="284"/>
      <c r="J194" s="284"/>
      <c r="K194" s="280"/>
    </row>
    <row r="195" spans="2:11" ht="18.75" customHeight="1"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</row>
    <row r="196" spans="2:11">
      <c r="B196" s="272"/>
      <c r="C196" s="273"/>
      <c r="D196" s="273"/>
      <c r="E196" s="273"/>
      <c r="F196" s="273"/>
      <c r="G196" s="273"/>
      <c r="H196" s="273"/>
      <c r="I196" s="273"/>
      <c r="J196" s="273"/>
      <c r="K196" s="274"/>
    </row>
    <row r="197" spans="2:11" ht="21">
      <c r="B197" s="275"/>
      <c r="C197" s="396" t="s">
        <v>765</v>
      </c>
      <c r="D197" s="396"/>
      <c r="E197" s="396"/>
      <c r="F197" s="396"/>
      <c r="G197" s="396"/>
      <c r="H197" s="396"/>
      <c r="I197" s="396"/>
      <c r="J197" s="396"/>
      <c r="K197" s="276"/>
    </row>
    <row r="198" spans="2:11" ht="25.5" customHeight="1">
      <c r="B198" s="275"/>
      <c r="C198" s="340" t="s">
        <v>766</v>
      </c>
      <c r="D198" s="340"/>
      <c r="E198" s="340"/>
      <c r="F198" s="340" t="s">
        <v>767</v>
      </c>
      <c r="G198" s="341"/>
      <c r="H198" s="402" t="s">
        <v>768</v>
      </c>
      <c r="I198" s="402"/>
      <c r="J198" s="402"/>
      <c r="K198" s="276"/>
    </row>
    <row r="199" spans="2:11" ht="5.25" customHeight="1">
      <c r="B199" s="304"/>
      <c r="C199" s="301"/>
      <c r="D199" s="301"/>
      <c r="E199" s="301"/>
      <c r="F199" s="301"/>
      <c r="G199" s="284"/>
      <c r="H199" s="301"/>
      <c r="I199" s="301"/>
      <c r="J199" s="301"/>
      <c r="K199" s="325"/>
    </row>
    <row r="200" spans="2:11" ht="15" customHeight="1">
      <c r="B200" s="304"/>
      <c r="C200" s="284" t="s">
        <v>759</v>
      </c>
      <c r="D200" s="284"/>
      <c r="E200" s="284"/>
      <c r="F200" s="303" t="s">
        <v>39</v>
      </c>
      <c r="G200" s="284"/>
      <c r="H200" s="398" t="s">
        <v>769</v>
      </c>
      <c r="I200" s="398"/>
      <c r="J200" s="398"/>
      <c r="K200" s="325"/>
    </row>
    <row r="201" spans="2:11" ht="15" customHeight="1">
      <c r="B201" s="304"/>
      <c r="C201" s="310"/>
      <c r="D201" s="284"/>
      <c r="E201" s="284"/>
      <c r="F201" s="303" t="s">
        <v>40</v>
      </c>
      <c r="G201" s="284"/>
      <c r="H201" s="398" t="s">
        <v>770</v>
      </c>
      <c r="I201" s="398"/>
      <c r="J201" s="398"/>
      <c r="K201" s="325"/>
    </row>
    <row r="202" spans="2:11" ht="15" customHeight="1">
      <c r="B202" s="304"/>
      <c r="C202" s="310"/>
      <c r="D202" s="284"/>
      <c r="E202" s="284"/>
      <c r="F202" s="303" t="s">
        <v>43</v>
      </c>
      <c r="G202" s="284"/>
      <c r="H202" s="398" t="s">
        <v>771</v>
      </c>
      <c r="I202" s="398"/>
      <c r="J202" s="398"/>
      <c r="K202" s="325"/>
    </row>
    <row r="203" spans="2:11" ht="15" customHeight="1">
      <c r="B203" s="304"/>
      <c r="C203" s="284"/>
      <c r="D203" s="284"/>
      <c r="E203" s="284"/>
      <c r="F203" s="303" t="s">
        <v>41</v>
      </c>
      <c r="G203" s="284"/>
      <c r="H203" s="398" t="s">
        <v>772</v>
      </c>
      <c r="I203" s="398"/>
      <c r="J203" s="398"/>
      <c r="K203" s="325"/>
    </row>
    <row r="204" spans="2:11" ht="15" customHeight="1">
      <c r="B204" s="304"/>
      <c r="C204" s="284"/>
      <c r="D204" s="284"/>
      <c r="E204" s="284"/>
      <c r="F204" s="303" t="s">
        <v>42</v>
      </c>
      <c r="G204" s="284"/>
      <c r="H204" s="398" t="s">
        <v>773</v>
      </c>
      <c r="I204" s="398"/>
      <c r="J204" s="398"/>
      <c r="K204" s="325"/>
    </row>
    <row r="205" spans="2:11" ht="15" customHeight="1">
      <c r="B205" s="304"/>
      <c r="C205" s="284"/>
      <c r="D205" s="284"/>
      <c r="E205" s="284"/>
      <c r="F205" s="303"/>
      <c r="G205" s="284"/>
      <c r="H205" s="284"/>
      <c r="I205" s="284"/>
      <c r="J205" s="284"/>
      <c r="K205" s="325"/>
    </row>
    <row r="206" spans="2:11" ht="15" customHeight="1">
      <c r="B206" s="304"/>
      <c r="C206" s="284" t="s">
        <v>715</v>
      </c>
      <c r="D206" s="284"/>
      <c r="E206" s="284"/>
      <c r="F206" s="303" t="s">
        <v>75</v>
      </c>
      <c r="G206" s="284"/>
      <c r="H206" s="398" t="s">
        <v>774</v>
      </c>
      <c r="I206" s="398"/>
      <c r="J206" s="398"/>
      <c r="K206" s="325"/>
    </row>
    <row r="207" spans="2:11" ht="15" customHeight="1">
      <c r="B207" s="304"/>
      <c r="C207" s="310"/>
      <c r="D207" s="284"/>
      <c r="E207" s="284"/>
      <c r="F207" s="303" t="s">
        <v>612</v>
      </c>
      <c r="G207" s="284"/>
      <c r="H207" s="398" t="s">
        <v>613</v>
      </c>
      <c r="I207" s="398"/>
      <c r="J207" s="398"/>
      <c r="K207" s="325"/>
    </row>
    <row r="208" spans="2:11" ht="15" customHeight="1">
      <c r="B208" s="304"/>
      <c r="C208" s="284"/>
      <c r="D208" s="284"/>
      <c r="E208" s="284"/>
      <c r="F208" s="303" t="s">
        <v>610</v>
      </c>
      <c r="G208" s="284"/>
      <c r="H208" s="398" t="s">
        <v>775</v>
      </c>
      <c r="I208" s="398"/>
      <c r="J208" s="398"/>
      <c r="K208" s="325"/>
    </row>
    <row r="209" spans="2:11" ht="15" customHeight="1">
      <c r="B209" s="342"/>
      <c r="C209" s="310"/>
      <c r="D209" s="310"/>
      <c r="E209" s="310"/>
      <c r="F209" s="303" t="s">
        <v>614</v>
      </c>
      <c r="G209" s="289"/>
      <c r="H209" s="397" t="s">
        <v>615</v>
      </c>
      <c r="I209" s="397"/>
      <c r="J209" s="397"/>
      <c r="K209" s="343"/>
    </row>
    <row r="210" spans="2:11" ht="15" customHeight="1">
      <c r="B210" s="342"/>
      <c r="C210" s="310"/>
      <c r="D210" s="310"/>
      <c r="E210" s="310"/>
      <c r="F210" s="303" t="s">
        <v>616</v>
      </c>
      <c r="G210" s="289"/>
      <c r="H210" s="397" t="s">
        <v>776</v>
      </c>
      <c r="I210" s="397"/>
      <c r="J210" s="397"/>
      <c r="K210" s="343"/>
    </row>
    <row r="211" spans="2:11" ht="15" customHeight="1">
      <c r="B211" s="342"/>
      <c r="C211" s="310"/>
      <c r="D211" s="310"/>
      <c r="E211" s="310"/>
      <c r="F211" s="344"/>
      <c r="G211" s="289"/>
      <c r="H211" s="345"/>
      <c r="I211" s="345"/>
      <c r="J211" s="345"/>
      <c r="K211" s="343"/>
    </row>
    <row r="212" spans="2:11" ht="15" customHeight="1">
      <c r="B212" s="342"/>
      <c r="C212" s="284" t="s">
        <v>739</v>
      </c>
      <c r="D212" s="310"/>
      <c r="E212" s="310"/>
      <c r="F212" s="303">
        <v>1</v>
      </c>
      <c r="G212" s="289"/>
      <c r="H212" s="397" t="s">
        <v>777</v>
      </c>
      <c r="I212" s="397"/>
      <c r="J212" s="397"/>
      <c r="K212" s="343"/>
    </row>
    <row r="213" spans="2:11" ht="15" customHeight="1">
      <c r="B213" s="342"/>
      <c r="C213" s="310"/>
      <c r="D213" s="310"/>
      <c r="E213" s="310"/>
      <c r="F213" s="303">
        <v>2</v>
      </c>
      <c r="G213" s="289"/>
      <c r="H213" s="397" t="s">
        <v>778</v>
      </c>
      <c r="I213" s="397"/>
      <c r="J213" s="397"/>
      <c r="K213" s="343"/>
    </row>
    <row r="214" spans="2:11" ht="15" customHeight="1">
      <c r="B214" s="342"/>
      <c r="C214" s="310"/>
      <c r="D214" s="310"/>
      <c r="E214" s="310"/>
      <c r="F214" s="303">
        <v>3</v>
      </c>
      <c r="G214" s="289"/>
      <c r="H214" s="397" t="s">
        <v>779</v>
      </c>
      <c r="I214" s="397"/>
      <c r="J214" s="397"/>
      <c r="K214" s="343"/>
    </row>
    <row r="215" spans="2:11" ht="15" customHeight="1">
      <c r="B215" s="342"/>
      <c r="C215" s="310"/>
      <c r="D215" s="310"/>
      <c r="E215" s="310"/>
      <c r="F215" s="303">
        <v>4</v>
      </c>
      <c r="G215" s="289"/>
      <c r="H215" s="397" t="s">
        <v>780</v>
      </c>
      <c r="I215" s="397"/>
      <c r="J215" s="397"/>
      <c r="K215" s="343"/>
    </row>
    <row r="216" spans="2:11" ht="12.75" customHeight="1">
      <c r="B216" s="346"/>
      <c r="C216" s="347"/>
      <c r="D216" s="347"/>
      <c r="E216" s="347"/>
      <c r="F216" s="347"/>
      <c r="G216" s="347"/>
      <c r="H216" s="347"/>
      <c r="I216" s="347"/>
      <c r="J216" s="347"/>
      <c r="K216" s="348"/>
    </row>
  </sheetData>
  <sheetProtection sheet="1" objects="1" scenarios="1" formatCells="0" formatColumns="0" formatRows="0" sort="0" autoFilter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2017-12122_A - ÚSEK  A - ...</vt:lpstr>
      <vt:lpstr>Pokyny pro vyplnění</vt:lpstr>
      <vt:lpstr>'2017-12122_A - ÚSEK  A - ...'!Názvy_tisku</vt:lpstr>
      <vt:lpstr>'Rekapitulace stavby'!Názvy_tisku</vt:lpstr>
      <vt:lpstr>'2017-12122_A - ÚSEK  A -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Barandovski</dc:creator>
  <cp:lastModifiedBy>m.grenar</cp:lastModifiedBy>
  <cp:lastPrinted>2018-05-23T06:01:57Z</cp:lastPrinted>
  <dcterms:created xsi:type="dcterms:W3CDTF">2018-05-23T07:53:40Z</dcterms:created>
  <dcterms:modified xsi:type="dcterms:W3CDTF">2018-05-23T06:02:02Z</dcterms:modified>
</cp:coreProperties>
</file>