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0" windowHeight="1170"/>
  </bookViews>
  <sheets>
    <sheet name="Rekapitulace stavby" sheetId="1" r:id="rId1"/>
    <sheet name="PS01 - ČOV - BC 125 - tec..." sheetId="2" r:id="rId2"/>
    <sheet name="SO00 - Ostatní a všeobecn..." sheetId="3" r:id="rId3"/>
    <sheet name="SO01 - ČOV - BC 125 - sta..." sheetId="4" r:id="rId4"/>
    <sheet name="SO02 - Splašková kanalizace" sheetId="5" r:id="rId5"/>
    <sheet name="01 - Přívodní řad" sheetId="6" r:id="rId6"/>
    <sheet name="02 - Rozvodný řad" sheetId="7" r:id="rId7"/>
    <sheet name="SO04 - ČOV - Zpevněné plo..." sheetId="8" r:id="rId8"/>
    <sheet name="SO06 - ČOV - Terénní úpra..." sheetId="9" r:id="rId9"/>
    <sheet name="SO07 - ČOV - Vodovodní př..." sheetId="10" r:id="rId10"/>
    <sheet name="SO08 - ČOV - Vnitřní rozv..." sheetId="11" r:id="rId11"/>
    <sheet name="Pokyny pro vyplnění" sheetId="12" r:id="rId12"/>
  </sheets>
  <definedNames>
    <definedName name="_xlnm._FilterDatabase" localSheetId="5" hidden="1">'01 - Přívodní řad'!$C$90:$K$184</definedName>
    <definedName name="_xlnm._FilterDatabase" localSheetId="6" hidden="1">'02 - Rozvodný řad'!$C$88:$K$168</definedName>
    <definedName name="_xlnm._FilterDatabase" localSheetId="1" hidden="1">'PS01 - ČOV - BC 125 - tec...'!$C$76:$K$88</definedName>
    <definedName name="_xlnm._FilterDatabase" localSheetId="2" hidden="1">'SO00 - Ostatní a všeobecn...'!$C$76:$K$76</definedName>
    <definedName name="_xlnm._FilterDatabase" localSheetId="3" hidden="1">'SO01 - ČOV - BC 125 - sta...'!$C$79:$K$79</definedName>
    <definedName name="_xlnm._FilterDatabase" localSheetId="4" hidden="1">'SO02 - Splašková kanalizace'!$C$85:$K$149</definedName>
    <definedName name="_xlnm._FilterDatabase" localSheetId="7" hidden="1">'SO04 - ČOV - Zpevněné plo...'!$C$79:$K$79</definedName>
    <definedName name="_xlnm._FilterDatabase" localSheetId="8" hidden="1">'SO06 - ČOV - Terénní úpra...'!$C$80:$K$80</definedName>
    <definedName name="_xlnm._FilterDatabase" localSheetId="9" hidden="1">'SO07 - ČOV - Vodovodní př...'!$C$83:$K$83</definedName>
    <definedName name="_xlnm._FilterDatabase" localSheetId="10" hidden="1">'SO08 - ČOV - Vnitřní rozv...'!$C$77:$K$77</definedName>
    <definedName name="_xlnm.Print_Titles" localSheetId="5">'01 - Přívodní řad'!$90:$90</definedName>
    <definedName name="_xlnm.Print_Titles" localSheetId="6">'02 - Rozvodný řad'!$88:$88</definedName>
    <definedName name="_xlnm.Print_Titles" localSheetId="1">'PS01 - ČOV - BC 125 - tec...'!$76:$76</definedName>
    <definedName name="_xlnm.Print_Titles" localSheetId="0">'Rekapitulace stavby'!$49:$49</definedName>
    <definedName name="_xlnm.Print_Titles" localSheetId="2">'SO00 - Ostatní a všeobecn...'!$76:$76</definedName>
    <definedName name="_xlnm.Print_Titles" localSheetId="3">'SO01 - ČOV - BC 125 - sta...'!$79:$79</definedName>
    <definedName name="_xlnm.Print_Titles" localSheetId="4">'SO02 - Splašková kanalizace'!$85:$85</definedName>
    <definedName name="_xlnm.Print_Titles" localSheetId="7">'SO04 - ČOV - Zpevněné plo...'!$79:$79</definedName>
    <definedName name="_xlnm.Print_Titles" localSheetId="8">'SO06 - ČOV - Terénní úpra...'!$80:$80</definedName>
    <definedName name="_xlnm.Print_Titles" localSheetId="9">'SO07 - ČOV - Vodovodní př...'!$83:$83</definedName>
    <definedName name="_xlnm.Print_Titles" localSheetId="10">'SO08 - ČOV - Vnitřní rozv...'!$77:$77</definedName>
    <definedName name="_xlnm.Print_Area" localSheetId="5">'01 - Přívodní řad'!$C$4:$J$38,'01 - Přívodní řad'!$C$44:$J$70,'01 - Přívodní řad'!$C$76:$K$184</definedName>
    <definedName name="_xlnm.Print_Area" localSheetId="6">'02 - Rozvodný řad'!$C$4:$J$38,'02 - Rozvodný řad'!$C$44:$J$68,'02 - Rozvodný řad'!$C$74:$K$168</definedName>
    <definedName name="_xlnm.Print_Area" localSheetId="11">'Pokyny pro vyplnění'!$B$2:$K$69,'Pokyny pro vyplnění'!$B$72:$K$116,'Pokyny pro vyplnění'!$B$119:$K$188,'Pokyny pro vyplnění'!$B$192:$K$212</definedName>
    <definedName name="_xlnm.Print_Area" localSheetId="1">'PS01 - ČOV - BC 125 - tec...'!$C$4:$J$36,'PS01 - ČOV - BC 125 - tec...'!$C$42:$J$58,'PS01 - ČOV - BC 125 - tec...'!$C$64:$K$88</definedName>
    <definedName name="_xlnm.Print_Area" localSheetId="0">'Rekapitulace stavby'!$D$4:$AO$33,'Rekapitulace stavby'!$C$39:$AQ$63</definedName>
    <definedName name="_xlnm.Print_Area" localSheetId="2">'SO00 - Ostatní a všeobecn...'!$C$4:$J$36,'SO00 - Ostatní a všeobecn...'!$C$42:$J$58,'SO00 - Ostatní a všeobecn...'!$C$64:$K$91</definedName>
    <definedName name="_xlnm.Print_Area" localSheetId="3">'SO01 - ČOV - BC 125 - sta...'!$C$4:$J$36,'SO01 - ČOV - BC 125 - sta...'!$C$42:$J$61,'SO01 - ČOV - BC 125 - sta...'!$C$67:$K$102</definedName>
    <definedName name="_xlnm.Print_Area" localSheetId="4">'SO02 - Splašková kanalizace'!$C$4:$J$36,'SO02 - Splašková kanalizace'!$C$42:$J$67,'SO02 - Splašková kanalizace'!$C$73:$K$149</definedName>
    <definedName name="_xlnm.Print_Area" localSheetId="7">'SO04 - ČOV - Zpevněné plo...'!$C$4:$J$36,'SO04 - ČOV - Zpevněné plo...'!$C$42:$J$61,'SO04 - ČOV - Zpevněné plo...'!$C$67:$K$96</definedName>
    <definedName name="_xlnm.Print_Area" localSheetId="8">'SO06 - ČOV - Terénní úpra...'!$C$4:$J$36,'SO06 - ČOV - Terénní úpra...'!$C$42:$J$62,'SO06 - ČOV - Terénní úpra...'!$C$68:$K$101</definedName>
    <definedName name="_xlnm.Print_Area" localSheetId="9">'SO07 - ČOV - Vodovodní př...'!$C$4:$J$36,'SO07 - ČOV - Vodovodní př...'!$C$42:$J$65,'SO07 - ČOV - Vodovodní př...'!$C$71:$K$141</definedName>
    <definedName name="_xlnm.Print_Area" localSheetId="10">'SO08 - ČOV - Vnitřní rozv...'!$C$4:$J$36,'SO08 - ČOV - Vnitřní rozv...'!$C$42:$J$59,'SO08 - ČOV - Vnitřní rozv...'!$C$65:$K$81</definedName>
  </definedNames>
  <calcPr calcId="124519" fullCalcOnLoad="1"/>
</workbook>
</file>

<file path=xl/calcChain.xml><?xml version="1.0" encoding="utf-8"?>
<calcChain xmlns="http://schemas.openxmlformats.org/spreadsheetml/2006/main">
  <c r="J139" i="7"/>
  <c r="BE139"/>
  <c r="J136"/>
  <c r="BE136"/>
  <c r="J151"/>
  <c r="BE151"/>
  <c r="J110" i="5"/>
  <c r="BE110"/>
  <c r="BK89"/>
  <c r="J118"/>
  <c r="BE118"/>
  <c r="BK121"/>
  <c r="J112" i="6"/>
  <c r="BE112"/>
  <c r="L41" i="1"/>
  <c r="L42"/>
  <c r="L44"/>
  <c r="AM44"/>
  <c r="L46"/>
  <c r="AM46"/>
  <c r="L47"/>
  <c r="AX52"/>
  <c r="AY52"/>
  <c r="AX53"/>
  <c r="AY53"/>
  <c r="AX54"/>
  <c r="AY54"/>
  <c r="AX55"/>
  <c r="AY55"/>
  <c r="AS56"/>
  <c r="AS51"/>
  <c r="AX57"/>
  <c r="AY57"/>
  <c r="AX58"/>
  <c r="AY58"/>
  <c r="AX59"/>
  <c r="AY59"/>
  <c r="AX60"/>
  <c r="AY60"/>
  <c r="AX61"/>
  <c r="AY61"/>
  <c r="AX62"/>
  <c r="AY62"/>
  <c r="E7" i="2"/>
  <c r="J12"/>
  <c r="J71" s="1"/>
  <c r="J14"/>
  <c r="E15"/>
  <c r="F51" s="1"/>
  <c r="J15"/>
  <c r="J17"/>
  <c r="E18"/>
  <c r="F52" s="1"/>
  <c r="J18"/>
  <c r="J20"/>
  <c r="E21"/>
  <c r="J73" s="1"/>
  <c r="J21"/>
  <c r="E47"/>
  <c r="F49"/>
  <c r="E69"/>
  <c r="F71"/>
  <c r="J79"/>
  <c r="BE79"/>
  <c r="F30"/>
  <c r="AZ52" i="1"/>
  <c r="P79" i="2"/>
  <c r="R79"/>
  <c r="T79"/>
  <c r="BF79"/>
  <c r="F31"/>
  <c r="BA52" i="1"/>
  <c r="BG79" i="2"/>
  <c r="BH79"/>
  <c r="F33"/>
  <c r="BC52" i="1"/>
  <c r="BI79" i="2"/>
  <c r="BK79"/>
  <c r="BK78"/>
  <c r="J80"/>
  <c r="BE80"/>
  <c r="P80"/>
  <c r="R80"/>
  <c r="T80"/>
  <c r="BF80"/>
  <c r="BG80"/>
  <c r="BH80"/>
  <c r="BI80"/>
  <c r="BK80"/>
  <c r="J81"/>
  <c r="P81"/>
  <c r="R81"/>
  <c r="T81"/>
  <c r="BE81"/>
  <c r="BF81"/>
  <c r="BG81"/>
  <c r="BH81"/>
  <c r="BI81"/>
  <c r="BK81"/>
  <c r="J82"/>
  <c r="BE82"/>
  <c r="P82"/>
  <c r="R82"/>
  <c r="T82"/>
  <c r="BF82"/>
  <c r="BG82"/>
  <c r="BH82"/>
  <c r="BI82"/>
  <c r="BK82"/>
  <c r="J83"/>
  <c r="P83"/>
  <c r="R83"/>
  <c r="T83"/>
  <c r="BE83"/>
  <c r="BF83"/>
  <c r="BG83"/>
  <c r="BH83"/>
  <c r="BI83"/>
  <c r="BK83"/>
  <c r="J84"/>
  <c r="P84"/>
  <c r="R84"/>
  <c r="T84"/>
  <c r="BE84"/>
  <c r="BF84"/>
  <c r="BG84"/>
  <c r="BH84"/>
  <c r="BI84"/>
  <c r="BK84"/>
  <c r="J85"/>
  <c r="P85"/>
  <c r="R85"/>
  <c r="T85"/>
  <c r="BE85"/>
  <c r="BF85"/>
  <c r="BG85"/>
  <c r="BH85"/>
  <c r="BI85"/>
  <c r="BK85"/>
  <c r="J86"/>
  <c r="P86"/>
  <c r="R86"/>
  <c r="T86"/>
  <c r="BE86"/>
  <c r="BF86"/>
  <c r="BG86"/>
  <c r="BH86"/>
  <c r="BI86"/>
  <c r="BK86"/>
  <c r="J87"/>
  <c r="P87"/>
  <c r="R87"/>
  <c r="T87"/>
  <c r="BE87"/>
  <c r="BF87"/>
  <c r="BG87"/>
  <c r="BH87"/>
  <c r="BI87"/>
  <c r="BK87"/>
  <c r="J88"/>
  <c r="P88"/>
  <c r="R88"/>
  <c r="T88"/>
  <c r="BE88"/>
  <c r="BF88"/>
  <c r="BG88"/>
  <c r="BH88"/>
  <c r="BI88"/>
  <c r="BK88"/>
  <c r="E7" i="3"/>
  <c r="E45"/>
  <c r="J12"/>
  <c r="J71"/>
  <c r="J14"/>
  <c r="E15"/>
  <c r="F73" s="1"/>
  <c r="J15"/>
  <c r="J17"/>
  <c r="E18"/>
  <c r="F52" s="1"/>
  <c r="J18"/>
  <c r="J20"/>
  <c r="E21"/>
  <c r="J73" s="1"/>
  <c r="J21"/>
  <c r="E47"/>
  <c r="F49"/>
  <c r="E67"/>
  <c r="E69"/>
  <c r="F71"/>
  <c r="J79"/>
  <c r="P79"/>
  <c r="R79"/>
  <c r="T79"/>
  <c r="BE79"/>
  <c r="BF79"/>
  <c r="BG79"/>
  <c r="BH79"/>
  <c r="BI79"/>
  <c r="BK79"/>
  <c r="J80"/>
  <c r="BE80"/>
  <c r="P80"/>
  <c r="R80"/>
  <c r="T80"/>
  <c r="BF80"/>
  <c r="BG80"/>
  <c r="BH80"/>
  <c r="F33"/>
  <c r="BI80"/>
  <c r="BK80"/>
  <c r="BK78"/>
  <c r="J81"/>
  <c r="BE81"/>
  <c r="P81"/>
  <c r="R81"/>
  <c r="T81"/>
  <c r="BF81"/>
  <c r="BG81"/>
  <c r="BH81"/>
  <c r="BI81"/>
  <c r="BK81"/>
  <c r="J82"/>
  <c r="BE82"/>
  <c r="P82"/>
  <c r="P78"/>
  <c r="P77"/>
  <c r="AU53" i="1"/>
  <c r="R82" i="3"/>
  <c r="T82"/>
  <c r="T78"/>
  <c r="T77"/>
  <c r="BF82"/>
  <c r="BG82"/>
  <c r="BH82"/>
  <c r="BI82"/>
  <c r="BK82"/>
  <c r="J83"/>
  <c r="P83"/>
  <c r="R83"/>
  <c r="T83"/>
  <c r="BE83"/>
  <c r="BF83"/>
  <c r="BG83"/>
  <c r="BH83"/>
  <c r="BI83"/>
  <c r="BK83"/>
  <c r="J84"/>
  <c r="P84"/>
  <c r="R84"/>
  <c r="T84"/>
  <c r="BE84"/>
  <c r="BF84"/>
  <c r="BG84"/>
  <c r="BH84"/>
  <c r="BI84"/>
  <c r="BK84"/>
  <c r="J85"/>
  <c r="P85"/>
  <c r="R85"/>
  <c r="T85"/>
  <c r="BE85"/>
  <c r="BF85"/>
  <c r="BG85"/>
  <c r="BH85"/>
  <c r="BI85"/>
  <c r="BK85"/>
  <c r="J86"/>
  <c r="P86"/>
  <c r="R86"/>
  <c r="T86"/>
  <c r="BE86"/>
  <c r="BF86"/>
  <c r="BG86"/>
  <c r="BH86"/>
  <c r="BI86"/>
  <c r="BK86"/>
  <c r="J87"/>
  <c r="P87"/>
  <c r="R87"/>
  <c r="T87"/>
  <c r="BE87"/>
  <c r="BF87"/>
  <c r="BG87"/>
  <c r="BH87"/>
  <c r="BI87"/>
  <c r="BK87"/>
  <c r="J88"/>
  <c r="P88"/>
  <c r="R88"/>
  <c r="T88"/>
  <c r="BE88"/>
  <c r="BF88"/>
  <c r="BG88"/>
  <c r="BH88"/>
  <c r="BI88"/>
  <c r="BK88"/>
  <c r="J89"/>
  <c r="P89"/>
  <c r="R89"/>
  <c r="T89"/>
  <c r="BE89"/>
  <c r="BF89"/>
  <c r="BG89"/>
  <c r="BH89"/>
  <c r="BI89"/>
  <c r="BK89"/>
  <c r="J90"/>
  <c r="P90"/>
  <c r="R90"/>
  <c r="T90"/>
  <c r="BE90"/>
  <c r="BF90"/>
  <c r="BG90"/>
  <c r="BH90"/>
  <c r="BI90"/>
  <c r="BK90"/>
  <c r="J91"/>
  <c r="P91"/>
  <c r="R91"/>
  <c r="T91"/>
  <c r="BE91"/>
  <c r="BF91"/>
  <c r="BG91"/>
  <c r="BH91"/>
  <c r="BI91"/>
  <c r="BK91"/>
  <c r="E7" i="4"/>
  <c r="E45" s="1"/>
  <c r="J12"/>
  <c r="J49"/>
  <c r="J14"/>
  <c r="E15"/>
  <c r="J15"/>
  <c r="J17"/>
  <c r="E18"/>
  <c r="J18"/>
  <c r="J20"/>
  <c r="E21"/>
  <c r="J51"/>
  <c r="J21"/>
  <c r="E47"/>
  <c r="F49"/>
  <c r="E70"/>
  <c r="E72"/>
  <c r="F74"/>
  <c r="J76"/>
  <c r="J83"/>
  <c r="BE83"/>
  <c r="P83"/>
  <c r="R83"/>
  <c r="T83"/>
  <c r="BF83"/>
  <c r="BG83"/>
  <c r="BH83"/>
  <c r="BI83"/>
  <c r="BK83"/>
  <c r="J84"/>
  <c r="P84"/>
  <c r="R84"/>
  <c r="T84"/>
  <c r="BE84"/>
  <c r="BF84"/>
  <c r="BG84"/>
  <c r="BH84"/>
  <c r="BI84"/>
  <c r="BK84"/>
  <c r="J85"/>
  <c r="BE85"/>
  <c r="P85"/>
  <c r="R85"/>
  <c r="T85"/>
  <c r="BF85"/>
  <c r="BG85"/>
  <c r="BH85"/>
  <c r="BI85"/>
  <c r="BK85"/>
  <c r="J86"/>
  <c r="P86"/>
  <c r="R86"/>
  <c r="T86"/>
  <c r="BE86"/>
  <c r="BF86"/>
  <c r="BG86"/>
  <c r="BH86"/>
  <c r="BI86"/>
  <c r="BK86"/>
  <c r="J87"/>
  <c r="BE87"/>
  <c r="P87"/>
  <c r="R87"/>
  <c r="T87"/>
  <c r="T82"/>
  <c r="BF87"/>
  <c r="BG87"/>
  <c r="BH87"/>
  <c r="BI87"/>
  <c r="BK87"/>
  <c r="J88"/>
  <c r="P88"/>
  <c r="R88"/>
  <c r="T88"/>
  <c r="BE88"/>
  <c r="BF88"/>
  <c r="BG88"/>
  <c r="BH88"/>
  <c r="BI88"/>
  <c r="BK88"/>
  <c r="J89"/>
  <c r="P89"/>
  <c r="R89"/>
  <c r="T89"/>
  <c r="BE89"/>
  <c r="BF89"/>
  <c r="BG89"/>
  <c r="BH89"/>
  <c r="BI89"/>
  <c r="BK89"/>
  <c r="J90"/>
  <c r="P90"/>
  <c r="R90"/>
  <c r="T90"/>
  <c r="BE90"/>
  <c r="BF90"/>
  <c r="BG90"/>
  <c r="BH90"/>
  <c r="BI90"/>
  <c r="BK90"/>
  <c r="J91"/>
  <c r="P91"/>
  <c r="R91"/>
  <c r="T91"/>
  <c r="BE91"/>
  <c r="BF91"/>
  <c r="BG91"/>
  <c r="BH91"/>
  <c r="BI91"/>
  <c r="BK91"/>
  <c r="J92"/>
  <c r="P92"/>
  <c r="R92"/>
  <c r="T92"/>
  <c r="BE92"/>
  <c r="BF92"/>
  <c r="BG92"/>
  <c r="BH92"/>
  <c r="BI92"/>
  <c r="BK92"/>
  <c r="J93"/>
  <c r="P93"/>
  <c r="R93"/>
  <c r="T93"/>
  <c r="BE93"/>
  <c r="BF93"/>
  <c r="BG93"/>
  <c r="BH93"/>
  <c r="BI93"/>
  <c r="BK93"/>
  <c r="J94"/>
  <c r="P94"/>
  <c r="R94"/>
  <c r="T94"/>
  <c r="BE94"/>
  <c r="BF94"/>
  <c r="BG94"/>
  <c r="BH94"/>
  <c r="BI94"/>
  <c r="BK94"/>
  <c r="J96"/>
  <c r="BE96"/>
  <c r="P96"/>
  <c r="R96"/>
  <c r="T96"/>
  <c r="BF96"/>
  <c r="BG96"/>
  <c r="BH96"/>
  <c r="BI96"/>
  <c r="BK96"/>
  <c r="J97"/>
  <c r="BE97"/>
  <c r="P97"/>
  <c r="R97"/>
  <c r="T97"/>
  <c r="BF97"/>
  <c r="BG97"/>
  <c r="BH97"/>
  <c r="BI97"/>
  <c r="BK97"/>
  <c r="J98"/>
  <c r="BE98"/>
  <c r="P98"/>
  <c r="P95"/>
  <c r="R98"/>
  <c r="T98"/>
  <c r="BF98"/>
  <c r="BG98"/>
  <c r="BH98"/>
  <c r="BI98"/>
  <c r="BK98"/>
  <c r="J99"/>
  <c r="P99"/>
  <c r="R99"/>
  <c r="T99"/>
  <c r="BE99"/>
  <c r="BF99"/>
  <c r="BG99"/>
  <c r="BH99"/>
  <c r="BI99"/>
  <c r="BK99"/>
  <c r="J100"/>
  <c r="P100"/>
  <c r="R100"/>
  <c r="T100"/>
  <c r="BE100"/>
  <c r="BF100"/>
  <c r="BG100"/>
  <c r="BH100"/>
  <c r="BI100"/>
  <c r="BK100"/>
  <c r="J102"/>
  <c r="BE102"/>
  <c r="P102"/>
  <c r="P101"/>
  <c r="R102"/>
  <c r="R101"/>
  <c r="T102"/>
  <c r="T101"/>
  <c r="BF102"/>
  <c r="BG102"/>
  <c r="BH102"/>
  <c r="BI102"/>
  <c r="BK102"/>
  <c r="BK101"/>
  <c r="J101"/>
  <c r="J60"/>
  <c r="E7" i="5"/>
  <c r="J12"/>
  <c r="J49" s="1"/>
  <c r="J14"/>
  <c r="E15"/>
  <c r="J15"/>
  <c r="J17"/>
  <c r="E18"/>
  <c r="F52"/>
  <c r="J18"/>
  <c r="J20"/>
  <c r="E21"/>
  <c r="J82" s="1"/>
  <c r="J51"/>
  <c r="J21"/>
  <c r="E47"/>
  <c r="F49"/>
  <c r="E78"/>
  <c r="F80"/>
  <c r="J80"/>
  <c r="J89"/>
  <c r="BE89"/>
  <c r="P89"/>
  <c r="R89"/>
  <c r="T89"/>
  <c r="BF89"/>
  <c r="BG89"/>
  <c r="F32"/>
  <c r="BB55" i="1"/>
  <c r="BH89" i="5"/>
  <c r="BI89"/>
  <c r="J90"/>
  <c r="BE90"/>
  <c r="P90"/>
  <c r="R90"/>
  <c r="T90"/>
  <c r="BF90"/>
  <c r="F31"/>
  <c r="BA55" i="1"/>
  <c r="BG90" i="5"/>
  <c r="BH90"/>
  <c r="F33"/>
  <c r="BC55" i="1"/>
  <c r="BI90" i="5"/>
  <c r="BK90"/>
  <c r="J91"/>
  <c r="P91"/>
  <c r="R91"/>
  <c r="T91"/>
  <c r="BE91"/>
  <c r="BF91"/>
  <c r="BG91"/>
  <c r="BH91"/>
  <c r="BI91"/>
  <c r="BK91"/>
  <c r="J92"/>
  <c r="P92"/>
  <c r="R92"/>
  <c r="T92"/>
  <c r="BE92"/>
  <c r="BF92"/>
  <c r="BG92"/>
  <c r="BH92"/>
  <c r="BI92"/>
  <c r="BK92"/>
  <c r="J93"/>
  <c r="P93"/>
  <c r="R93"/>
  <c r="T93"/>
  <c r="BE93"/>
  <c r="BF93"/>
  <c r="BG93"/>
  <c r="BH93"/>
  <c r="BI93"/>
  <c r="BK93"/>
  <c r="J94"/>
  <c r="P94"/>
  <c r="R94"/>
  <c r="T94"/>
  <c r="BE94"/>
  <c r="BF94"/>
  <c r="BG94"/>
  <c r="BH94"/>
  <c r="BI94"/>
  <c r="BK94"/>
  <c r="J95"/>
  <c r="P95"/>
  <c r="R95"/>
  <c r="T95"/>
  <c r="BE95"/>
  <c r="BF95"/>
  <c r="BG95"/>
  <c r="BH95"/>
  <c r="BI95"/>
  <c r="BK95"/>
  <c r="J96"/>
  <c r="P96"/>
  <c r="R96"/>
  <c r="T96"/>
  <c r="BE96"/>
  <c r="BF96"/>
  <c r="BG96"/>
  <c r="BH96"/>
  <c r="BI96"/>
  <c r="BK96"/>
  <c r="J97"/>
  <c r="P97"/>
  <c r="R97"/>
  <c r="T97"/>
  <c r="BE97"/>
  <c r="BF97"/>
  <c r="BG97"/>
  <c r="BH97"/>
  <c r="BI97"/>
  <c r="BK97"/>
  <c r="J98"/>
  <c r="P98"/>
  <c r="R98"/>
  <c r="T98"/>
  <c r="BE98"/>
  <c r="BF98"/>
  <c r="BG98"/>
  <c r="BH98"/>
  <c r="BI98"/>
  <c r="BK98"/>
  <c r="J99"/>
  <c r="P99"/>
  <c r="R99"/>
  <c r="T99"/>
  <c r="BE99"/>
  <c r="BF99"/>
  <c r="BG99"/>
  <c r="BH99"/>
  <c r="BI99"/>
  <c r="BK99"/>
  <c r="J100"/>
  <c r="P100"/>
  <c r="R100"/>
  <c r="T100"/>
  <c r="BE100"/>
  <c r="BF100"/>
  <c r="BG100"/>
  <c r="BH100"/>
  <c r="BI100"/>
  <c r="BK100"/>
  <c r="J101"/>
  <c r="P101"/>
  <c r="R101"/>
  <c r="T101"/>
  <c r="BE101"/>
  <c r="BF101"/>
  <c r="BG101"/>
  <c r="BH101"/>
  <c r="BI101"/>
  <c r="BK101"/>
  <c r="J102"/>
  <c r="P102"/>
  <c r="R102"/>
  <c r="T102"/>
  <c r="BE102"/>
  <c r="BF102"/>
  <c r="BG102"/>
  <c r="BH102"/>
  <c r="BI102"/>
  <c r="BK102"/>
  <c r="J103"/>
  <c r="P103"/>
  <c r="R103"/>
  <c r="T103"/>
  <c r="BE103"/>
  <c r="BF103"/>
  <c r="BG103"/>
  <c r="BH103"/>
  <c r="BI103"/>
  <c r="BK103"/>
  <c r="J104"/>
  <c r="P104"/>
  <c r="R104"/>
  <c r="T104"/>
  <c r="BE104"/>
  <c r="BF104"/>
  <c r="BG104"/>
  <c r="BH104"/>
  <c r="BI104"/>
  <c r="BK104"/>
  <c r="J105"/>
  <c r="P105"/>
  <c r="R105"/>
  <c r="T105"/>
  <c r="BE105"/>
  <c r="BF105"/>
  <c r="BG105"/>
  <c r="BH105"/>
  <c r="BI105"/>
  <c r="BK105"/>
  <c r="J106"/>
  <c r="P106"/>
  <c r="R106"/>
  <c r="T106"/>
  <c r="BE106"/>
  <c r="BF106"/>
  <c r="BG106"/>
  <c r="BH106"/>
  <c r="BI106"/>
  <c r="BK106"/>
  <c r="J107"/>
  <c r="P107"/>
  <c r="R107"/>
  <c r="T107"/>
  <c r="T88"/>
  <c r="BE107"/>
  <c r="BF107"/>
  <c r="BG107"/>
  <c r="BH107"/>
  <c r="BI107"/>
  <c r="BK107"/>
  <c r="J108"/>
  <c r="P108"/>
  <c r="R108"/>
  <c r="T108"/>
  <c r="BE108"/>
  <c r="BF108"/>
  <c r="BG108"/>
  <c r="BH108"/>
  <c r="BI108"/>
  <c r="BK108"/>
  <c r="J109"/>
  <c r="P109"/>
  <c r="R109"/>
  <c r="T109"/>
  <c r="BE109"/>
  <c r="BF109"/>
  <c r="BG109"/>
  <c r="BH109"/>
  <c r="BI109"/>
  <c r="BK109"/>
  <c r="P110"/>
  <c r="R110"/>
  <c r="T110"/>
  <c r="BF110"/>
  <c r="BG110"/>
  <c r="BH110"/>
  <c r="BI110"/>
  <c r="J112"/>
  <c r="P112"/>
  <c r="R112"/>
  <c r="T112"/>
  <c r="BE112"/>
  <c r="BF112"/>
  <c r="BG112"/>
  <c r="BH112"/>
  <c r="BI112"/>
  <c r="BK112"/>
  <c r="J114"/>
  <c r="BE114"/>
  <c r="P114"/>
  <c r="P113"/>
  <c r="R114"/>
  <c r="R113"/>
  <c r="T114"/>
  <c r="T113"/>
  <c r="BF114"/>
  <c r="BG114"/>
  <c r="BH114"/>
  <c r="BI114"/>
  <c r="BK114"/>
  <c r="BK113"/>
  <c r="J113"/>
  <c r="J59"/>
  <c r="J116"/>
  <c r="BE116"/>
  <c r="P116"/>
  <c r="P115"/>
  <c r="R116"/>
  <c r="R115"/>
  <c r="T116"/>
  <c r="T115"/>
  <c r="BF116"/>
  <c r="BG116"/>
  <c r="BH116"/>
  <c r="BI116"/>
  <c r="BK116"/>
  <c r="BK115"/>
  <c r="J115"/>
  <c r="J60"/>
  <c r="P118"/>
  <c r="R118"/>
  <c r="T118"/>
  <c r="BF118"/>
  <c r="BG118"/>
  <c r="BH118"/>
  <c r="BI118"/>
  <c r="J119"/>
  <c r="P119"/>
  <c r="R119"/>
  <c r="T119"/>
  <c r="BE119"/>
  <c r="BF119"/>
  <c r="BG119"/>
  <c r="BH119"/>
  <c r="BI119"/>
  <c r="BK119"/>
  <c r="J121"/>
  <c r="BE121"/>
  <c r="P121"/>
  <c r="R121"/>
  <c r="R120"/>
  <c r="T121"/>
  <c r="BF121"/>
  <c r="BG121"/>
  <c r="BH121"/>
  <c r="BI121"/>
  <c r="J122"/>
  <c r="BE122"/>
  <c r="P122"/>
  <c r="R122"/>
  <c r="T122"/>
  <c r="BF122"/>
  <c r="BG122"/>
  <c r="BH122"/>
  <c r="BI122"/>
  <c r="BK122"/>
  <c r="J123"/>
  <c r="P123"/>
  <c r="R123"/>
  <c r="T123"/>
  <c r="BE123"/>
  <c r="BF123"/>
  <c r="BG123"/>
  <c r="BH123"/>
  <c r="BI123"/>
  <c r="BK123"/>
  <c r="J124"/>
  <c r="P124"/>
  <c r="R124"/>
  <c r="T124"/>
  <c r="BE124"/>
  <c r="BF124"/>
  <c r="BG124"/>
  <c r="BH124"/>
  <c r="BI124"/>
  <c r="BK124"/>
  <c r="J125"/>
  <c r="P125"/>
  <c r="R125"/>
  <c r="T125"/>
  <c r="BE125"/>
  <c r="BF125"/>
  <c r="BG125"/>
  <c r="BH125"/>
  <c r="BI125"/>
  <c r="BK125"/>
  <c r="J126"/>
  <c r="P126"/>
  <c r="R126"/>
  <c r="T126"/>
  <c r="BE126"/>
  <c r="BF126"/>
  <c r="BG126"/>
  <c r="BH126"/>
  <c r="BI126"/>
  <c r="BK126"/>
  <c r="J127"/>
  <c r="P127"/>
  <c r="R127"/>
  <c r="T127"/>
  <c r="BE127"/>
  <c r="BF127"/>
  <c r="BG127"/>
  <c r="BH127"/>
  <c r="BI127"/>
  <c r="BK127"/>
  <c r="J128"/>
  <c r="P128"/>
  <c r="R128"/>
  <c r="T128"/>
  <c r="BE128"/>
  <c r="BF128"/>
  <c r="BG128"/>
  <c r="BH128"/>
  <c r="BI128"/>
  <c r="BK128"/>
  <c r="J129"/>
  <c r="P129"/>
  <c r="R129"/>
  <c r="T129"/>
  <c r="BE129"/>
  <c r="BF129"/>
  <c r="BG129"/>
  <c r="BH129"/>
  <c r="BI129"/>
  <c r="BK129"/>
  <c r="J131"/>
  <c r="BE131"/>
  <c r="P131"/>
  <c r="R131"/>
  <c r="T131"/>
  <c r="T130"/>
  <c r="BF131"/>
  <c r="BG131"/>
  <c r="BH131"/>
  <c r="BI131"/>
  <c r="BK131"/>
  <c r="J132"/>
  <c r="BE132"/>
  <c r="P132"/>
  <c r="R132"/>
  <c r="T132"/>
  <c r="BF132"/>
  <c r="BG132"/>
  <c r="BH132"/>
  <c r="BI132"/>
  <c r="BK132"/>
  <c r="J133"/>
  <c r="P133"/>
  <c r="R133"/>
  <c r="T133"/>
  <c r="BE133"/>
  <c r="BF133"/>
  <c r="BG133"/>
  <c r="BH133"/>
  <c r="BI133"/>
  <c r="BK133"/>
  <c r="J134"/>
  <c r="P134"/>
  <c r="R134"/>
  <c r="T134"/>
  <c r="BE134"/>
  <c r="BF134"/>
  <c r="BG134"/>
  <c r="BH134"/>
  <c r="BI134"/>
  <c r="BK134"/>
  <c r="J135"/>
  <c r="P135"/>
  <c r="R135"/>
  <c r="T135"/>
  <c r="BE135"/>
  <c r="BF135"/>
  <c r="BG135"/>
  <c r="BH135"/>
  <c r="BI135"/>
  <c r="BK135"/>
  <c r="J137"/>
  <c r="BE137"/>
  <c r="P137"/>
  <c r="P136"/>
  <c r="R137"/>
  <c r="T137"/>
  <c r="T136"/>
  <c r="BF137"/>
  <c r="BG137"/>
  <c r="BH137"/>
  <c r="BI137"/>
  <c r="BK137"/>
  <c r="J138"/>
  <c r="P138"/>
  <c r="R138"/>
  <c r="T138"/>
  <c r="BE138"/>
  <c r="BF138"/>
  <c r="BG138"/>
  <c r="BH138"/>
  <c r="BI138"/>
  <c r="BK138"/>
  <c r="J139"/>
  <c r="BE139"/>
  <c r="P139"/>
  <c r="R139"/>
  <c r="T139"/>
  <c r="BF139"/>
  <c r="BG139"/>
  <c r="BH139"/>
  <c r="BI139"/>
  <c r="BK139"/>
  <c r="J140"/>
  <c r="P140"/>
  <c r="R140"/>
  <c r="T140"/>
  <c r="BE140"/>
  <c r="BF140"/>
  <c r="BG140"/>
  <c r="BH140"/>
  <c r="BI140"/>
  <c r="BK140"/>
  <c r="J142"/>
  <c r="P142"/>
  <c r="R142"/>
  <c r="T142"/>
  <c r="BE142"/>
  <c r="BF142"/>
  <c r="BG142"/>
  <c r="BH142"/>
  <c r="BI142"/>
  <c r="BK142"/>
  <c r="J143"/>
  <c r="BE143"/>
  <c r="P143"/>
  <c r="R143"/>
  <c r="T143"/>
  <c r="BF143"/>
  <c r="BG143"/>
  <c r="BH143"/>
  <c r="BI143"/>
  <c r="BK143"/>
  <c r="J145"/>
  <c r="BE145"/>
  <c r="P145"/>
  <c r="R145"/>
  <c r="R141"/>
  <c r="T145"/>
  <c r="BF145"/>
  <c r="BG145"/>
  <c r="BH145"/>
  <c r="BI145"/>
  <c r="BK145"/>
  <c r="J146"/>
  <c r="P146"/>
  <c r="R146"/>
  <c r="T146"/>
  <c r="BE146"/>
  <c r="BF146"/>
  <c r="BG146"/>
  <c r="BH146"/>
  <c r="BI146"/>
  <c r="BK146"/>
  <c r="J147"/>
  <c r="BE147"/>
  <c r="P147"/>
  <c r="R147"/>
  <c r="T147"/>
  <c r="BF147"/>
  <c r="BG147"/>
  <c r="BH147"/>
  <c r="BI147"/>
  <c r="BK147"/>
  <c r="J149"/>
  <c r="BE149"/>
  <c r="P149"/>
  <c r="P148"/>
  <c r="R149"/>
  <c r="R148"/>
  <c r="T149"/>
  <c r="T148"/>
  <c r="BF149"/>
  <c r="BG149"/>
  <c r="BH149"/>
  <c r="BI149"/>
  <c r="BK149"/>
  <c r="BK148"/>
  <c r="J148"/>
  <c r="J66"/>
  <c r="E7" i="6"/>
  <c r="E47" s="1"/>
  <c r="J14"/>
  <c r="J85"/>
  <c r="J16"/>
  <c r="E17"/>
  <c r="J17"/>
  <c r="J19"/>
  <c r="E20"/>
  <c r="J20"/>
  <c r="J22"/>
  <c r="E23"/>
  <c r="J55"/>
  <c r="J23"/>
  <c r="E51"/>
  <c r="F53"/>
  <c r="E79"/>
  <c r="E83"/>
  <c r="F85"/>
  <c r="J94"/>
  <c r="BE94"/>
  <c r="P94"/>
  <c r="R94"/>
  <c r="T94"/>
  <c r="BF94"/>
  <c r="BG94"/>
  <c r="BH94"/>
  <c r="BI94"/>
  <c r="BK94"/>
  <c r="J95"/>
  <c r="BE95"/>
  <c r="P95"/>
  <c r="R95"/>
  <c r="T95"/>
  <c r="BF95"/>
  <c r="BG95"/>
  <c r="BH95"/>
  <c r="BI95"/>
  <c r="BK95"/>
  <c r="J96"/>
  <c r="P96"/>
  <c r="R96"/>
  <c r="T96"/>
  <c r="BE96"/>
  <c r="BF96"/>
  <c r="BG96"/>
  <c r="BH96"/>
  <c r="BI96"/>
  <c r="BK96"/>
  <c r="J97"/>
  <c r="P97"/>
  <c r="R97"/>
  <c r="T97"/>
  <c r="BE97"/>
  <c r="BF97"/>
  <c r="BG97"/>
  <c r="BH97"/>
  <c r="BI97"/>
  <c r="BK97"/>
  <c r="J98"/>
  <c r="P98"/>
  <c r="R98"/>
  <c r="T98"/>
  <c r="BE98"/>
  <c r="BF98"/>
  <c r="BG98"/>
  <c r="BH98"/>
  <c r="BI98"/>
  <c r="BK98"/>
  <c r="J99"/>
  <c r="P99"/>
  <c r="R99"/>
  <c r="T99"/>
  <c r="BE99"/>
  <c r="BF99"/>
  <c r="BG99"/>
  <c r="BH99"/>
  <c r="BI99"/>
  <c r="BK99"/>
  <c r="J100"/>
  <c r="P100"/>
  <c r="R100"/>
  <c r="T100"/>
  <c r="BE100"/>
  <c r="BF100"/>
  <c r="BG100"/>
  <c r="BH100"/>
  <c r="BI100"/>
  <c r="BK100"/>
  <c r="J101"/>
  <c r="P101"/>
  <c r="R101"/>
  <c r="T101"/>
  <c r="BE101"/>
  <c r="BF101"/>
  <c r="BG101"/>
  <c r="BH101"/>
  <c r="BI101"/>
  <c r="BK101"/>
  <c r="J102"/>
  <c r="P102"/>
  <c r="R102"/>
  <c r="T102"/>
  <c r="BE102"/>
  <c r="BF102"/>
  <c r="BG102"/>
  <c r="BH102"/>
  <c r="BI102"/>
  <c r="BK102"/>
  <c r="J103"/>
  <c r="P103"/>
  <c r="R103"/>
  <c r="T103"/>
  <c r="BE103"/>
  <c r="BF103"/>
  <c r="BG103"/>
  <c r="BH103"/>
  <c r="BI103"/>
  <c r="BK103"/>
  <c r="J104"/>
  <c r="P104"/>
  <c r="R104"/>
  <c r="T104"/>
  <c r="BE104"/>
  <c r="BF104"/>
  <c r="BG104"/>
  <c r="BH104"/>
  <c r="BI104"/>
  <c r="BK104"/>
  <c r="J105"/>
  <c r="P105"/>
  <c r="R105"/>
  <c r="T105"/>
  <c r="BE105"/>
  <c r="BF105"/>
  <c r="BG105"/>
  <c r="BH105"/>
  <c r="BI105"/>
  <c r="BK105"/>
  <c r="J106"/>
  <c r="P106"/>
  <c r="R106"/>
  <c r="T106"/>
  <c r="BE106"/>
  <c r="BF106"/>
  <c r="BG106"/>
  <c r="BH106"/>
  <c r="BI106"/>
  <c r="BK106"/>
  <c r="J107"/>
  <c r="BE107"/>
  <c r="P107"/>
  <c r="R107"/>
  <c r="T107"/>
  <c r="BF107"/>
  <c r="BG107"/>
  <c r="BH107"/>
  <c r="BI107"/>
  <c r="BK107"/>
  <c r="J108"/>
  <c r="P108"/>
  <c r="R108"/>
  <c r="T108"/>
  <c r="BE108"/>
  <c r="BF108"/>
  <c r="BG108"/>
  <c r="BH108"/>
  <c r="BI108"/>
  <c r="BK108"/>
  <c r="J109"/>
  <c r="BE109"/>
  <c r="P109"/>
  <c r="R109"/>
  <c r="T109"/>
  <c r="BF109"/>
  <c r="BG109"/>
  <c r="BH109"/>
  <c r="BI109"/>
  <c r="BK109"/>
  <c r="J110"/>
  <c r="P110"/>
  <c r="R110"/>
  <c r="T110"/>
  <c r="BE110"/>
  <c r="BF110"/>
  <c r="BG110"/>
  <c r="BH110"/>
  <c r="BI110"/>
  <c r="BK110"/>
  <c r="J111"/>
  <c r="P111"/>
  <c r="R111"/>
  <c r="T111"/>
  <c r="BE111"/>
  <c r="BF111"/>
  <c r="BG111"/>
  <c r="BH111"/>
  <c r="BI111"/>
  <c r="BK111"/>
  <c r="P112"/>
  <c r="R112"/>
  <c r="T112"/>
  <c r="BF112"/>
  <c r="BG112"/>
  <c r="BH112"/>
  <c r="BI112"/>
  <c r="BK112"/>
  <c r="J113"/>
  <c r="P113"/>
  <c r="R113"/>
  <c r="T113"/>
  <c r="BE113"/>
  <c r="BF113"/>
  <c r="BG113"/>
  <c r="BH113"/>
  <c r="BI113"/>
  <c r="BK113"/>
  <c r="J114"/>
  <c r="P114"/>
  <c r="R114"/>
  <c r="T114"/>
  <c r="BE114"/>
  <c r="BF114"/>
  <c r="BG114"/>
  <c r="BH114"/>
  <c r="BI114"/>
  <c r="BK114"/>
  <c r="J115"/>
  <c r="P115"/>
  <c r="R115"/>
  <c r="T115"/>
  <c r="BE115"/>
  <c r="BF115"/>
  <c r="BG115"/>
  <c r="BH115"/>
  <c r="BI115"/>
  <c r="BK115"/>
  <c r="J116"/>
  <c r="P116"/>
  <c r="R116"/>
  <c r="T116"/>
  <c r="BE116"/>
  <c r="BF116"/>
  <c r="BG116"/>
  <c r="BH116"/>
  <c r="BI116"/>
  <c r="BK116"/>
  <c r="J117"/>
  <c r="P117"/>
  <c r="R117"/>
  <c r="T117"/>
  <c r="BE117"/>
  <c r="BF117"/>
  <c r="BG117"/>
  <c r="BH117"/>
  <c r="BI117"/>
  <c r="BK117"/>
  <c r="J118"/>
  <c r="P118"/>
  <c r="R118"/>
  <c r="T118"/>
  <c r="BE118"/>
  <c r="BF118"/>
  <c r="BG118"/>
  <c r="BH118"/>
  <c r="BI118"/>
  <c r="BK118"/>
  <c r="J119"/>
  <c r="P119"/>
  <c r="R119"/>
  <c r="T119"/>
  <c r="BE119"/>
  <c r="BF119"/>
  <c r="BG119"/>
  <c r="BH119"/>
  <c r="BI119"/>
  <c r="BK119"/>
  <c r="J120"/>
  <c r="P120"/>
  <c r="R120"/>
  <c r="T120"/>
  <c r="BE120"/>
  <c r="BF120"/>
  <c r="BG120"/>
  <c r="BH120"/>
  <c r="BI120"/>
  <c r="BK120"/>
  <c r="J121"/>
  <c r="P121"/>
  <c r="R121"/>
  <c r="T121"/>
  <c r="BE121"/>
  <c r="BF121"/>
  <c r="BG121"/>
  <c r="BH121"/>
  <c r="BI121"/>
  <c r="BK121"/>
  <c r="J122"/>
  <c r="P122"/>
  <c r="R122"/>
  <c r="T122"/>
  <c r="BE122"/>
  <c r="BF122"/>
  <c r="BG122"/>
  <c r="BH122"/>
  <c r="BI122"/>
  <c r="BK122"/>
  <c r="J124"/>
  <c r="BE124"/>
  <c r="P124"/>
  <c r="R124"/>
  <c r="T124"/>
  <c r="BF124"/>
  <c r="BG124"/>
  <c r="BH124"/>
  <c r="BI124"/>
  <c r="BK124"/>
  <c r="J125"/>
  <c r="BE125"/>
  <c r="P125"/>
  <c r="R125"/>
  <c r="T125"/>
  <c r="BF125"/>
  <c r="BG125"/>
  <c r="BH125"/>
  <c r="BI125"/>
  <c r="BK125"/>
  <c r="J126"/>
  <c r="P126"/>
  <c r="R126"/>
  <c r="T126"/>
  <c r="BE126"/>
  <c r="BF126"/>
  <c r="BG126"/>
  <c r="BH126"/>
  <c r="BI126"/>
  <c r="BK126"/>
  <c r="J127"/>
  <c r="P127"/>
  <c r="R127"/>
  <c r="T127"/>
  <c r="BE127"/>
  <c r="BF127"/>
  <c r="BG127"/>
  <c r="BH127"/>
  <c r="BI127"/>
  <c r="BK127"/>
  <c r="J128"/>
  <c r="P128"/>
  <c r="R128"/>
  <c r="T128"/>
  <c r="BE128"/>
  <c r="BF128"/>
  <c r="BG128"/>
  <c r="BH128"/>
  <c r="BI128"/>
  <c r="BK128"/>
  <c r="J129"/>
  <c r="P129"/>
  <c r="R129"/>
  <c r="T129"/>
  <c r="BE129"/>
  <c r="BF129"/>
  <c r="BG129"/>
  <c r="BH129"/>
  <c r="BI129"/>
  <c r="BK129"/>
  <c r="J130"/>
  <c r="P130"/>
  <c r="R130"/>
  <c r="T130"/>
  <c r="BE130"/>
  <c r="BF130"/>
  <c r="BG130"/>
  <c r="BH130"/>
  <c r="BI130"/>
  <c r="BK130"/>
  <c r="J132"/>
  <c r="BE132"/>
  <c r="P132"/>
  <c r="R132"/>
  <c r="T132"/>
  <c r="BF132"/>
  <c r="BG132"/>
  <c r="BH132"/>
  <c r="BI132"/>
  <c r="BK132"/>
  <c r="J133"/>
  <c r="BE133"/>
  <c r="P133"/>
  <c r="R133"/>
  <c r="T133"/>
  <c r="BF133"/>
  <c r="BG133"/>
  <c r="BH133"/>
  <c r="BI133"/>
  <c r="BK133"/>
  <c r="J134"/>
  <c r="BE134"/>
  <c r="P134"/>
  <c r="R134"/>
  <c r="R131"/>
  <c r="T134"/>
  <c r="BF134"/>
  <c r="BG134"/>
  <c r="BH134"/>
  <c r="BI134"/>
  <c r="BK134"/>
  <c r="J135"/>
  <c r="P135"/>
  <c r="R135"/>
  <c r="T135"/>
  <c r="BE135"/>
  <c r="BF135"/>
  <c r="BG135"/>
  <c r="BH135"/>
  <c r="BI135"/>
  <c r="BK135"/>
  <c r="J136"/>
  <c r="P136"/>
  <c r="R136"/>
  <c r="T136"/>
  <c r="BE136"/>
  <c r="BF136"/>
  <c r="BG136"/>
  <c r="BH136"/>
  <c r="BI136"/>
  <c r="BK136"/>
  <c r="J138"/>
  <c r="BE138"/>
  <c r="P138"/>
  <c r="R138"/>
  <c r="T138"/>
  <c r="BF138"/>
  <c r="BG138"/>
  <c r="BH138"/>
  <c r="BI138"/>
  <c r="BK138"/>
  <c r="J139"/>
  <c r="BE139"/>
  <c r="P139"/>
  <c r="R139"/>
  <c r="T139"/>
  <c r="BF139"/>
  <c r="BG139"/>
  <c r="BH139"/>
  <c r="BI139"/>
  <c r="BK139"/>
  <c r="J140"/>
  <c r="P140"/>
  <c r="R140"/>
  <c r="T140"/>
  <c r="BE140"/>
  <c r="BF140"/>
  <c r="BG140"/>
  <c r="BH140"/>
  <c r="BI140"/>
  <c r="BK140"/>
  <c r="J141"/>
  <c r="P141"/>
  <c r="R141"/>
  <c r="T141"/>
  <c r="BE141"/>
  <c r="BF141"/>
  <c r="BG141"/>
  <c r="BH141"/>
  <c r="BI141"/>
  <c r="BK141"/>
  <c r="J142"/>
  <c r="P142"/>
  <c r="R142"/>
  <c r="T142"/>
  <c r="BE142"/>
  <c r="BF142"/>
  <c r="BG142"/>
  <c r="BH142"/>
  <c r="BI142"/>
  <c r="BK142"/>
  <c r="J143"/>
  <c r="P143"/>
  <c r="R143"/>
  <c r="T143"/>
  <c r="BE143"/>
  <c r="BF143"/>
  <c r="BG143"/>
  <c r="BH143"/>
  <c r="BI143"/>
  <c r="BK143"/>
  <c r="J144"/>
  <c r="P144"/>
  <c r="R144"/>
  <c r="T144"/>
  <c r="BE144"/>
  <c r="BF144"/>
  <c r="BG144"/>
  <c r="BH144"/>
  <c r="BI144"/>
  <c r="BK144"/>
  <c r="J145"/>
  <c r="P145"/>
  <c r="R145"/>
  <c r="T145"/>
  <c r="BE145"/>
  <c r="BF145"/>
  <c r="BG145"/>
  <c r="BH145"/>
  <c r="BI145"/>
  <c r="BK145"/>
  <c r="J146"/>
  <c r="BE146"/>
  <c r="P146"/>
  <c r="R146"/>
  <c r="T146"/>
  <c r="BF146"/>
  <c r="BG146"/>
  <c r="BH146"/>
  <c r="BI146"/>
  <c r="BK146"/>
  <c r="J147"/>
  <c r="P147"/>
  <c r="R147"/>
  <c r="T147"/>
  <c r="BE147"/>
  <c r="BF147"/>
  <c r="BG147"/>
  <c r="BH147"/>
  <c r="BI147"/>
  <c r="BK147"/>
  <c r="J148"/>
  <c r="P148"/>
  <c r="R148"/>
  <c r="T148"/>
  <c r="BE148"/>
  <c r="BF148"/>
  <c r="BG148"/>
  <c r="BH148"/>
  <c r="BI148"/>
  <c r="BK148"/>
  <c r="J149"/>
  <c r="P149"/>
  <c r="R149"/>
  <c r="T149"/>
  <c r="BE149"/>
  <c r="BF149"/>
  <c r="BG149"/>
  <c r="BH149"/>
  <c r="BI149"/>
  <c r="BK149"/>
  <c r="J150"/>
  <c r="P150"/>
  <c r="R150"/>
  <c r="T150"/>
  <c r="BE150"/>
  <c r="BF150"/>
  <c r="BG150"/>
  <c r="BH150"/>
  <c r="BI150"/>
  <c r="BK150"/>
  <c r="J151"/>
  <c r="P151"/>
  <c r="R151"/>
  <c r="T151"/>
  <c r="BE151"/>
  <c r="BF151"/>
  <c r="BG151"/>
  <c r="BH151"/>
  <c r="BI151"/>
  <c r="BK151"/>
  <c r="J152"/>
  <c r="P152"/>
  <c r="R152"/>
  <c r="T152"/>
  <c r="BE152"/>
  <c r="BF152"/>
  <c r="BG152"/>
  <c r="BH152"/>
  <c r="BI152"/>
  <c r="BK152"/>
  <c r="J153"/>
  <c r="P153"/>
  <c r="R153"/>
  <c r="T153"/>
  <c r="BE153"/>
  <c r="BF153"/>
  <c r="BG153"/>
  <c r="BH153"/>
  <c r="BI153"/>
  <c r="BK153"/>
  <c r="J154"/>
  <c r="P154"/>
  <c r="R154"/>
  <c r="T154"/>
  <c r="BE154"/>
  <c r="BF154"/>
  <c r="BG154"/>
  <c r="BH154"/>
  <c r="BI154"/>
  <c r="BK154"/>
  <c r="J155"/>
  <c r="P155"/>
  <c r="R155"/>
  <c r="T155"/>
  <c r="BE155"/>
  <c r="BF155"/>
  <c r="BG155"/>
  <c r="BH155"/>
  <c r="BI155"/>
  <c r="BK155"/>
  <c r="J156"/>
  <c r="P156"/>
  <c r="R156"/>
  <c r="T156"/>
  <c r="BE156"/>
  <c r="BF156"/>
  <c r="BG156"/>
  <c r="BH156"/>
  <c r="BI156"/>
  <c r="BK156"/>
  <c r="J157"/>
  <c r="BE157"/>
  <c r="P157"/>
  <c r="R157"/>
  <c r="T157"/>
  <c r="BF157"/>
  <c r="BG157"/>
  <c r="BH157"/>
  <c r="BI157"/>
  <c r="BK157"/>
  <c r="J158"/>
  <c r="P158"/>
  <c r="R158"/>
  <c r="T158"/>
  <c r="BE158"/>
  <c r="BF158"/>
  <c r="BG158"/>
  <c r="BH158"/>
  <c r="BI158"/>
  <c r="BK158"/>
  <c r="J159"/>
  <c r="P159"/>
  <c r="R159"/>
  <c r="T159"/>
  <c r="BE159"/>
  <c r="BF159"/>
  <c r="BG159"/>
  <c r="BH159"/>
  <c r="BI159"/>
  <c r="BK159"/>
  <c r="J160"/>
  <c r="P160"/>
  <c r="R160"/>
  <c r="T160"/>
  <c r="BE160"/>
  <c r="BF160"/>
  <c r="BG160"/>
  <c r="BH160"/>
  <c r="BI160"/>
  <c r="BK160"/>
  <c r="J161"/>
  <c r="P161"/>
  <c r="R161"/>
  <c r="T161"/>
  <c r="BE161"/>
  <c r="BF161"/>
  <c r="BG161"/>
  <c r="BH161"/>
  <c r="BI161"/>
  <c r="BK161"/>
  <c r="J162"/>
  <c r="P162"/>
  <c r="R162"/>
  <c r="T162"/>
  <c r="BE162"/>
  <c r="BF162"/>
  <c r="BG162"/>
  <c r="BH162"/>
  <c r="BI162"/>
  <c r="BK162"/>
  <c r="J163"/>
  <c r="P163"/>
  <c r="R163"/>
  <c r="T163"/>
  <c r="BE163"/>
  <c r="BF163"/>
  <c r="BG163"/>
  <c r="BH163"/>
  <c r="BI163"/>
  <c r="BK163"/>
  <c r="J164"/>
  <c r="P164"/>
  <c r="R164"/>
  <c r="T164"/>
  <c r="BE164"/>
  <c r="BF164"/>
  <c r="BG164"/>
  <c r="BH164"/>
  <c r="BI164"/>
  <c r="BK164"/>
  <c r="J165"/>
  <c r="P165"/>
  <c r="R165"/>
  <c r="T165"/>
  <c r="BE165"/>
  <c r="BF165"/>
  <c r="BG165"/>
  <c r="BH165"/>
  <c r="BI165"/>
  <c r="BK165"/>
  <c r="J166"/>
  <c r="P166"/>
  <c r="R166"/>
  <c r="T166"/>
  <c r="BE166"/>
  <c r="BF166"/>
  <c r="BG166"/>
  <c r="BH166"/>
  <c r="BI166"/>
  <c r="BK166"/>
  <c r="J167"/>
  <c r="P167"/>
  <c r="R167"/>
  <c r="T167"/>
  <c r="BE167"/>
  <c r="BF167"/>
  <c r="BG167"/>
  <c r="BH167"/>
  <c r="BI167"/>
  <c r="BK167"/>
  <c r="J168"/>
  <c r="P168"/>
  <c r="R168"/>
  <c r="T168"/>
  <c r="BE168"/>
  <c r="BF168"/>
  <c r="BG168"/>
  <c r="BH168"/>
  <c r="BI168"/>
  <c r="BK168"/>
  <c r="J170"/>
  <c r="BE170"/>
  <c r="P170"/>
  <c r="R170"/>
  <c r="T170"/>
  <c r="BF170"/>
  <c r="BG170"/>
  <c r="BH170"/>
  <c r="BI170"/>
  <c r="BK170"/>
  <c r="J171"/>
  <c r="BE171"/>
  <c r="P171"/>
  <c r="R171"/>
  <c r="T171"/>
  <c r="T169"/>
  <c r="BF171"/>
  <c r="BG171"/>
  <c r="BH171"/>
  <c r="BI171"/>
  <c r="BK171"/>
  <c r="J172"/>
  <c r="BE172"/>
  <c r="P172"/>
  <c r="R172"/>
  <c r="T172"/>
  <c r="BF172"/>
  <c r="BG172"/>
  <c r="BH172"/>
  <c r="BI172"/>
  <c r="BK172"/>
  <c r="J174"/>
  <c r="BE174"/>
  <c r="P174"/>
  <c r="R174"/>
  <c r="T174"/>
  <c r="BF174"/>
  <c r="BG174"/>
  <c r="BH174"/>
  <c r="BI174"/>
  <c r="BK174"/>
  <c r="J175"/>
  <c r="BE175"/>
  <c r="P175"/>
  <c r="R175"/>
  <c r="T175"/>
  <c r="BF175"/>
  <c r="BG175"/>
  <c r="BH175"/>
  <c r="BI175"/>
  <c r="BK175"/>
  <c r="J177"/>
  <c r="P177"/>
  <c r="R177"/>
  <c r="T177"/>
  <c r="BE177"/>
  <c r="BF177"/>
  <c r="BG177"/>
  <c r="BH177"/>
  <c r="BI177"/>
  <c r="BK177"/>
  <c r="J178"/>
  <c r="P178"/>
  <c r="R178"/>
  <c r="T178"/>
  <c r="BE178"/>
  <c r="BF178"/>
  <c r="BG178"/>
  <c r="BH178"/>
  <c r="BI178"/>
  <c r="BK178"/>
  <c r="J179"/>
  <c r="P179"/>
  <c r="R179"/>
  <c r="T179"/>
  <c r="BE179"/>
  <c r="BF179"/>
  <c r="BG179"/>
  <c r="BH179"/>
  <c r="BI179"/>
  <c r="BK179"/>
  <c r="J181"/>
  <c r="BE181"/>
  <c r="P181"/>
  <c r="P180"/>
  <c r="R181"/>
  <c r="R180"/>
  <c r="T181"/>
  <c r="T180"/>
  <c r="BF181"/>
  <c r="BG181"/>
  <c r="BH181"/>
  <c r="F35"/>
  <c r="BC57" i="1"/>
  <c r="BI181" i="6"/>
  <c r="BK181"/>
  <c r="BK180"/>
  <c r="J183"/>
  <c r="BE183"/>
  <c r="P183"/>
  <c r="R183"/>
  <c r="R182"/>
  <c r="T183"/>
  <c r="BF183"/>
  <c r="F33"/>
  <c r="BA57" i="1"/>
  <c r="BG183" i="6"/>
  <c r="BH183"/>
  <c r="BI183"/>
  <c r="BK183"/>
  <c r="BK182"/>
  <c r="J182"/>
  <c r="J69"/>
  <c r="J184"/>
  <c r="BE184"/>
  <c r="P184"/>
  <c r="P182"/>
  <c r="R184"/>
  <c r="T184"/>
  <c r="BF184"/>
  <c r="BG184"/>
  <c r="BH184"/>
  <c r="BI184"/>
  <c r="BK184"/>
  <c r="E7" i="7"/>
  <c r="E77"/>
  <c r="J14"/>
  <c r="J16"/>
  <c r="E17"/>
  <c r="J17"/>
  <c r="J19"/>
  <c r="E20"/>
  <c r="J20"/>
  <c r="J22"/>
  <c r="E23"/>
  <c r="J85" s="1"/>
  <c r="J23"/>
  <c r="E47"/>
  <c r="E51"/>
  <c r="F53"/>
  <c r="F55"/>
  <c r="E81"/>
  <c r="F83"/>
  <c r="F85"/>
  <c r="J92"/>
  <c r="BE92"/>
  <c r="P92"/>
  <c r="P91"/>
  <c r="R92"/>
  <c r="T92"/>
  <c r="BF92"/>
  <c r="BG92"/>
  <c r="F34"/>
  <c r="BB58" i="1"/>
  <c r="BH92" i="7"/>
  <c r="BI92"/>
  <c r="BK92"/>
  <c r="J93"/>
  <c r="BE93"/>
  <c r="J32"/>
  <c r="AV58" i="1"/>
  <c r="P93" i="7"/>
  <c r="R93"/>
  <c r="T93"/>
  <c r="BF93"/>
  <c r="BG93"/>
  <c r="BH93"/>
  <c r="BI93"/>
  <c r="BK93"/>
  <c r="J94"/>
  <c r="P94"/>
  <c r="R94"/>
  <c r="T94"/>
  <c r="BE94"/>
  <c r="BF94"/>
  <c r="BG94"/>
  <c r="BH94"/>
  <c r="BI94"/>
  <c r="BK94"/>
  <c r="J95"/>
  <c r="P95"/>
  <c r="R95"/>
  <c r="T95"/>
  <c r="BE95"/>
  <c r="BF95"/>
  <c r="BG95"/>
  <c r="BH95"/>
  <c r="BI95"/>
  <c r="BK95"/>
  <c r="J96"/>
  <c r="P96"/>
  <c r="R96"/>
  <c r="T96"/>
  <c r="BE96"/>
  <c r="BF96"/>
  <c r="BG96"/>
  <c r="BH96"/>
  <c r="BI96"/>
  <c r="BK96"/>
  <c r="J97"/>
  <c r="P97"/>
  <c r="R97"/>
  <c r="T97"/>
  <c r="BE97"/>
  <c r="BF97"/>
  <c r="BG97"/>
  <c r="BH97"/>
  <c r="BI97"/>
  <c r="BK97"/>
  <c r="J98"/>
  <c r="P98"/>
  <c r="R98"/>
  <c r="T98"/>
  <c r="BE98"/>
  <c r="BF98"/>
  <c r="BG98"/>
  <c r="BH98"/>
  <c r="BI98"/>
  <c r="BK98"/>
  <c r="J99"/>
  <c r="P99"/>
  <c r="R99"/>
  <c r="T99"/>
  <c r="BE99"/>
  <c r="BF99"/>
  <c r="BG99"/>
  <c r="BH99"/>
  <c r="BI99"/>
  <c r="BK99"/>
  <c r="J100"/>
  <c r="P100"/>
  <c r="R100"/>
  <c r="T100"/>
  <c r="BE100"/>
  <c r="BF100"/>
  <c r="BG100"/>
  <c r="BH100"/>
  <c r="BI100"/>
  <c r="BK100"/>
  <c r="J101"/>
  <c r="P101"/>
  <c r="R101"/>
  <c r="T101"/>
  <c r="BE101"/>
  <c r="BF101"/>
  <c r="BG101"/>
  <c r="BH101"/>
  <c r="BI101"/>
  <c r="BK101"/>
  <c r="J102"/>
  <c r="BE102"/>
  <c r="P102"/>
  <c r="R102"/>
  <c r="T102"/>
  <c r="BF102"/>
  <c r="BG102"/>
  <c r="BH102"/>
  <c r="BI102"/>
  <c r="BK102"/>
  <c r="J103"/>
  <c r="P103"/>
  <c r="R103"/>
  <c r="R91"/>
  <c r="T103"/>
  <c r="BE103"/>
  <c r="BF103"/>
  <c r="BG103"/>
  <c r="BH103"/>
  <c r="BI103"/>
  <c r="BK103"/>
  <c r="J104"/>
  <c r="BE104"/>
  <c r="P104"/>
  <c r="R104"/>
  <c r="T104"/>
  <c r="BF104"/>
  <c r="J33"/>
  <c r="AW58" i="1"/>
  <c r="BG104" i="7"/>
  <c r="BH104"/>
  <c r="F35"/>
  <c r="BC58" i="1"/>
  <c r="BC56" s="1"/>
  <c r="BI104" i="7"/>
  <c r="BK104"/>
  <c r="BK91"/>
  <c r="J105"/>
  <c r="P105"/>
  <c r="R105"/>
  <c r="T105"/>
  <c r="BE105"/>
  <c r="BF105"/>
  <c r="BG105"/>
  <c r="BH105"/>
  <c r="BI105"/>
  <c r="BK105"/>
  <c r="J106"/>
  <c r="P106"/>
  <c r="R106"/>
  <c r="T106"/>
  <c r="BE106"/>
  <c r="BF106"/>
  <c r="BG106"/>
  <c r="BH106"/>
  <c r="BI106"/>
  <c r="BK106"/>
  <c r="J107"/>
  <c r="P107"/>
  <c r="R107"/>
  <c r="T107"/>
  <c r="BE107"/>
  <c r="BF107"/>
  <c r="BG107"/>
  <c r="BH107"/>
  <c r="BI107"/>
  <c r="BK107"/>
  <c r="J108"/>
  <c r="P108"/>
  <c r="R108"/>
  <c r="T108"/>
  <c r="BE108"/>
  <c r="BF108"/>
  <c r="BG108"/>
  <c r="BH108"/>
  <c r="BI108"/>
  <c r="BK108"/>
  <c r="J109"/>
  <c r="P109"/>
  <c r="R109"/>
  <c r="T109"/>
  <c r="BE109"/>
  <c r="BF109"/>
  <c r="BG109"/>
  <c r="BH109"/>
  <c r="BI109"/>
  <c r="BK109"/>
  <c r="J110"/>
  <c r="P110"/>
  <c r="R110"/>
  <c r="T110"/>
  <c r="BE110"/>
  <c r="BF110"/>
  <c r="BG110"/>
  <c r="BH110"/>
  <c r="BI110"/>
  <c r="BK110"/>
  <c r="J112"/>
  <c r="BE112"/>
  <c r="P112"/>
  <c r="R112"/>
  <c r="T112"/>
  <c r="BF112"/>
  <c r="BG112"/>
  <c r="BH112"/>
  <c r="BI112"/>
  <c r="BK112"/>
  <c r="J113"/>
  <c r="BE113"/>
  <c r="P113"/>
  <c r="R113"/>
  <c r="T113"/>
  <c r="BF113"/>
  <c r="BG113"/>
  <c r="BH113"/>
  <c r="BI113"/>
  <c r="BK113"/>
  <c r="J114"/>
  <c r="P114"/>
  <c r="R114"/>
  <c r="T114"/>
  <c r="T111"/>
  <c r="BE114"/>
  <c r="BF114"/>
  <c r="BG114"/>
  <c r="BH114"/>
  <c r="BI114"/>
  <c r="BK114"/>
  <c r="J116"/>
  <c r="BE116"/>
  <c r="P116"/>
  <c r="R116"/>
  <c r="R115"/>
  <c r="T116"/>
  <c r="BF116"/>
  <c r="BG116"/>
  <c r="BH116"/>
  <c r="BI116"/>
  <c r="BK116"/>
  <c r="BK115"/>
  <c r="J115"/>
  <c r="J64"/>
  <c r="J117"/>
  <c r="P117"/>
  <c r="R117"/>
  <c r="T117"/>
  <c r="BE117"/>
  <c r="BF117"/>
  <c r="BG117"/>
  <c r="BH117"/>
  <c r="BI117"/>
  <c r="BK117"/>
  <c r="J118"/>
  <c r="P118"/>
  <c r="R118"/>
  <c r="T118"/>
  <c r="BE118"/>
  <c r="BF118"/>
  <c r="BG118"/>
  <c r="BH118"/>
  <c r="BI118"/>
  <c r="BK118"/>
  <c r="J119"/>
  <c r="P119"/>
  <c r="R119"/>
  <c r="T119"/>
  <c r="BE119"/>
  <c r="BF119"/>
  <c r="BG119"/>
  <c r="BH119"/>
  <c r="BI119"/>
  <c r="BK119"/>
  <c r="J120"/>
  <c r="P120"/>
  <c r="R120"/>
  <c r="T120"/>
  <c r="BE120"/>
  <c r="BF120"/>
  <c r="BG120"/>
  <c r="BH120"/>
  <c r="BI120"/>
  <c r="BK120"/>
  <c r="J121"/>
  <c r="P121"/>
  <c r="R121"/>
  <c r="T121"/>
  <c r="BE121"/>
  <c r="BF121"/>
  <c r="BG121"/>
  <c r="BH121"/>
  <c r="BI121"/>
  <c r="BK121"/>
  <c r="J122"/>
  <c r="P122"/>
  <c r="R122"/>
  <c r="T122"/>
  <c r="BE122"/>
  <c r="BF122"/>
  <c r="BG122"/>
  <c r="BH122"/>
  <c r="BI122"/>
  <c r="BK122"/>
  <c r="J123"/>
  <c r="P123"/>
  <c r="R123"/>
  <c r="T123"/>
  <c r="BE123"/>
  <c r="BF123"/>
  <c r="BG123"/>
  <c r="BH123"/>
  <c r="BI123"/>
  <c r="BK123"/>
  <c r="J124"/>
  <c r="P124"/>
  <c r="R124"/>
  <c r="T124"/>
  <c r="BE124"/>
  <c r="BF124"/>
  <c r="BG124"/>
  <c r="BH124"/>
  <c r="BI124"/>
  <c r="BK124"/>
  <c r="J126"/>
  <c r="BE126"/>
  <c r="P126"/>
  <c r="R126"/>
  <c r="T126"/>
  <c r="BF126"/>
  <c r="BG126"/>
  <c r="BH126"/>
  <c r="BI126"/>
  <c r="BK126"/>
  <c r="J127"/>
  <c r="P127"/>
  <c r="P125"/>
  <c r="R127"/>
  <c r="T127"/>
  <c r="T125"/>
  <c r="BE127"/>
  <c r="BF127"/>
  <c r="BG127"/>
  <c r="BH127"/>
  <c r="BI127"/>
  <c r="BK127"/>
  <c r="J128"/>
  <c r="BE128"/>
  <c r="P128"/>
  <c r="R128"/>
  <c r="T128"/>
  <c r="BF128"/>
  <c r="BG128"/>
  <c r="BH128"/>
  <c r="BI128"/>
  <c r="BK128"/>
  <c r="J129"/>
  <c r="P129"/>
  <c r="R129"/>
  <c r="T129"/>
  <c r="BE129"/>
  <c r="BF129"/>
  <c r="BG129"/>
  <c r="BH129"/>
  <c r="BI129"/>
  <c r="BK129"/>
  <c r="J130"/>
  <c r="P130"/>
  <c r="R130"/>
  <c r="T130"/>
  <c r="BE130"/>
  <c r="BF130"/>
  <c r="BG130"/>
  <c r="BH130"/>
  <c r="BI130"/>
  <c r="BK130"/>
  <c r="J131"/>
  <c r="P131"/>
  <c r="R131"/>
  <c r="T131"/>
  <c r="BE131"/>
  <c r="BF131"/>
  <c r="BG131"/>
  <c r="BH131"/>
  <c r="BI131"/>
  <c r="BK131"/>
  <c r="J132"/>
  <c r="P132"/>
  <c r="R132"/>
  <c r="T132"/>
  <c r="BE132"/>
  <c r="BF132"/>
  <c r="BG132"/>
  <c r="BH132"/>
  <c r="BI132"/>
  <c r="BK132"/>
  <c r="J133"/>
  <c r="P133"/>
  <c r="R133"/>
  <c r="T133"/>
  <c r="BE133"/>
  <c r="BF133"/>
  <c r="BG133"/>
  <c r="BH133"/>
  <c r="BI133"/>
  <c r="BK133"/>
  <c r="J134"/>
  <c r="P134"/>
  <c r="R134"/>
  <c r="T134"/>
  <c r="BE134"/>
  <c r="BF134"/>
  <c r="BG134"/>
  <c r="BH134"/>
  <c r="BI134"/>
  <c r="BK134"/>
  <c r="J135"/>
  <c r="BE135"/>
  <c r="P135"/>
  <c r="R135"/>
  <c r="T135"/>
  <c r="BF135"/>
  <c r="BG135"/>
  <c r="BH135"/>
  <c r="BI135"/>
  <c r="BK135"/>
  <c r="P136"/>
  <c r="R136"/>
  <c r="T136"/>
  <c r="BF136"/>
  <c r="BG136"/>
  <c r="BH136"/>
  <c r="BI136"/>
  <c r="BK136"/>
  <c r="J137"/>
  <c r="P137"/>
  <c r="R137"/>
  <c r="T137"/>
  <c r="BE137"/>
  <c r="BF137"/>
  <c r="BG137"/>
  <c r="BH137"/>
  <c r="BI137"/>
  <c r="BK137"/>
  <c r="J138"/>
  <c r="P138"/>
  <c r="R138"/>
  <c r="T138"/>
  <c r="BE138"/>
  <c r="BF138"/>
  <c r="BG138"/>
  <c r="BH138"/>
  <c r="BI138"/>
  <c r="BK138"/>
  <c r="P139"/>
  <c r="R139"/>
  <c r="T139"/>
  <c r="BF139"/>
  <c r="BG139"/>
  <c r="BH139"/>
  <c r="BI139"/>
  <c r="BK139"/>
  <c r="J140"/>
  <c r="P140"/>
  <c r="R140"/>
  <c r="T140"/>
  <c r="BE140"/>
  <c r="BF140"/>
  <c r="BG140"/>
  <c r="BH140"/>
  <c r="BI140"/>
  <c r="BK140"/>
  <c r="J141"/>
  <c r="P141"/>
  <c r="R141"/>
  <c r="T141"/>
  <c r="BE141"/>
  <c r="BF141"/>
  <c r="BG141"/>
  <c r="BH141"/>
  <c r="BI141"/>
  <c r="BK141"/>
  <c r="J142"/>
  <c r="P142"/>
  <c r="R142"/>
  <c r="T142"/>
  <c r="BE142"/>
  <c r="BF142"/>
  <c r="BG142"/>
  <c r="BH142"/>
  <c r="BI142"/>
  <c r="BK142"/>
  <c r="J143"/>
  <c r="P143"/>
  <c r="R143"/>
  <c r="T143"/>
  <c r="BE143"/>
  <c r="BF143"/>
  <c r="BG143"/>
  <c r="BH143"/>
  <c r="BI143"/>
  <c r="BK143"/>
  <c r="J144"/>
  <c r="P144"/>
  <c r="R144"/>
  <c r="T144"/>
  <c r="BE144"/>
  <c r="BF144"/>
  <c r="BG144"/>
  <c r="BH144"/>
  <c r="BI144"/>
  <c r="BK144"/>
  <c r="J145"/>
  <c r="P145"/>
  <c r="R145"/>
  <c r="T145"/>
  <c r="BE145"/>
  <c r="BF145"/>
  <c r="BG145"/>
  <c r="BH145"/>
  <c r="BI145"/>
  <c r="BK145"/>
  <c r="J146"/>
  <c r="P146"/>
  <c r="R146"/>
  <c r="T146"/>
  <c r="BE146"/>
  <c r="BF146"/>
  <c r="BG146"/>
  <c r="BH146"/>
  <c r="BI146"/>
  <c r="BK146"/>
  <c r="J147"/>
  <c r="P147"/>
  <c r="R147"/>
  <c r="T147"/>
  <c r="BE147"/>
  <c r="BF147"/>
  <c r="BG147"/>
  <c r="BH147"/>
  <c r="BI147"/>
  <c r="BK147"/>
  <c r="J148"/>
  <c r="P148"/>
  <c r="R148"/>
  <c r="T148"/>
  <c r="BE148"/>
  <c r="BF148"/>
  <c r="BG148"/>
  <c r="BH148"/>
  <c r="BI148"/>
  <c r="BK148"/>
  <c r="J149"/>
  <c r="P149"/>
  <c r="R149"/>
  <c r="T149"/>
  <c r="BE149"/>
  <c r="BF149"/>
  <c r="BG149"/>
  <c r="BH149"/>
  <c r="BI149"/>
  <c r="BK149"/>
  <c r="J150"/>
  <c r="P150"/>
  <c r="R150"/>
  <c r="T150"/>
  <c r="BE150"/>
  <c r="BF150"/>
  <c r="BG150"/>
  <c r="BH150"/>
  <c r="BI150"/>
  <c r="BK150"/>
  <c r="P151"/>
  <c r="R151"/>
  <c r="T151"/>
  <c r="BF151"/>
  <c r="BG151"/>
  <c r="BH151"/>
  <c r="BI151"/>
  <c r="BK151"/>
  <c r="J152"/>
  <c r="P152"/>
  <c r="R152"/>
  <c r="T152"/>
  <c r="BE152"/>
  <c r="BF152"/>
  <c r="BG152"/>
  <c r="BH152"/>
  <c r="BI152"/>
  <c r="BK152"/>
  <c r="J153"/>
  <c r="P153"/>
  <c r="R153"/>
  <c r="T153"/>
  <c r="BE153"/>
  <c r="BF153"/>
  <c r="BG153"/>
  <c r="BH153"/>
  <c r="BI153"/>
  <c r="BK153"/>
  <c r="J154"/>
  <c r="P154"/>
  <c r="R154"/>
  <c r="T154"/>
  <c r="BE154"/>
  <c r="BF154"/>
  <c r="BG154"/>
  <c r="BH154"/>
  <c r="BI154"/>
  <c r="BK154"/>
  <c r="J155"/>
  <c r="P155"/>
  <c r="R155"/>
  <c r="T155"/>
  <c r="BE155"/>
  <c r="BF155"/>
  <c r="BG155"/>
  <c r="BH155"/>
  <c r="BI155"/>
  <c r="BK155"/>
  <c r="J156"/>
  <c r="P156"/>
  <c r="R156"/>
  <c r="T156"/>
  <c r="BE156"/>
  <c r="BF156"/>
  <c r="BG156"/>
  <c r="BH156"/>
  <c r="BI156"/>
  <c r="BK156"/>
  <c r="J157"/>
  <c r="P157"/>
  <c r="R157"/>
  <c r="T157"/>
  <c r="BE157"/>
  <c r="BF157"/>
  <c r="BG157"/>
  <c r="BH157"/>
  <c r="BI157"/>
  <c r="BK157"/>
  <c r="J158"/>
  <c r="P158"/>
  <c r="R158"/>
  <c r="T158"/>
  <c r="BE158"/>
  <c r="BF158"/>
  <c r="BG158"/>
  <c r="BH158"/>
  <c r="BI158"/>
  <c r="BK158"/>
  <c r="J159"/>
  <c r="P159"/>
  <c r="R159"/>
  <c r="T159"/>
  <c r="BE159"/>
  <c r="BF159"/>
  <c r="BG159"/>
  <c r="BH159"/>
  <c r="BI159"/>
  <c r="BK159"/>
  <c r="J161"/>
  <c r="BE161"/>
  <c r="P161"/>
  <c r="R161"/>
  <c r="T161"/>
  <c r="BF161"/>
  <c r="BG161"/>
  <c r="BH161"/>
  <c r="BI161"/>
  <c r="BK161"/>
  <c r="BK160"/>
  <c r="J160"/>
  <c r="J66"/>
  <c r="J162"/>
  <c r="P162"/>
  <c r="R162"/>
  <c r="T162"/>
  <c r="T160"/>
  <c r="BE162"/>
  <c r="BF162"/>
  <c r="BG162"/>
  <c r="BH162"/>
  <c r="BI162"/>
  <c r="BK162"/>
  <c r="J164"/>
  <c r="P164"/>
  <c r="R164"/>
  <c r="T164"/>
  <c r="BE164"/>
  <c r="BF164"/>
  <c r="BG164"/>
  <c r="BH164"/>
  <c r="BI164"/>
  <c r="BK164"/>
  <c r="J165"/>
  <c r="P165"/>
  <c r="R165"/>
  <c r="T165"/>
  <c r="BE165"/>
  <c r="BF165"/>
  <c r="BG165"/>
  <c r="BH165"/>
  <c r="BI165"/>
  <c r="BK165"/>
  <c r="J166"/>
  <c r="BE166"/>
  <c r="P166"/>
  <c r="R166"/>
  <c r="T166"/>
  <c r="BF166"/>
  <c r="BG166"/>
  <c r="BH166"/>
  <c r="BI166"/>
  <c r="BK166"/>
  <c r="J168"/>
  <c r="BE168"/>
  <c r="P168"/>
  <c r="P167"/>
  <c r="R168"/>
  <c r="R167"/>
  <c r="T168"/>
  <c r="T167"/>
  <c r="BF168"/>
  <c r="BG168"/>
  <c r="BH168"/>
  <c r="BI168"/>
  <c r="BK168"/>
  <c r="BK167"/>
  <c r="J167"/>
  <c r="J67"/>
  <c r="E7" i="8"/>
  <c r="E70" s="1"/>
  <c r="J12"/>
  <c r="J49"/>
  <c r="J14"/>
  <c r="E15"/>
  <c r="J15"/>
  <c r="J17"/>
  <c r="E18"/>
  <c r="J18"/>
  <c r="J20"/>
  <c r="E21"/>
  <c r="J51" s="1"/>
  <c r="J21"/>
  <c r="E45"/>
  <c r="E47"/>
  <c r="F49"/>
  <c r="E72"/>
  <c r="F74"/>
  <c r="J76"/>
  <c r="J83"/>
  <c r="P83"/>
  <c r="R83"/>
  <c r="R82"/>
  <c r="T83"/>
  <c r="BE83"/>
  <c r="BF83"/>
  <c r="BG83"/>
  <c r="BH83"/>
  <c r="BI83"/>
  <c r="F34"/>
  <c r="BD59" i="1"/>
  <c r="BK83" i="8"/>
  <c r="J84"/>
  <c r="BE84"/>
  <c r="P84"/>
  <c r="R84"/>
  <c r="T84"/>
  <c r="BF84"/>
  <c r="BG84"/>
  <c r="BH84"/>
  <c r="BI84"/>
  <c r="BK84"/>
  <c r="J85"/>
  <c r="BE85"/>
  <c r="P85"/>
  <c r="R85"/>
  <c r="T85"/>
  <c r="BF85"/>
  <c r="BG85"/>
  <c r="BH85"/>
  <c r="BI85"/>
  <c r="BK85"/>
  <c r="J86"/>
  <c r="P86"/>
  <c r="R86"/>
  <c r="T86"/>
  <c r="BE86"/>
  <c r="BF86"/>
  <c r="BG86"/>
  <c r="BH86"/>
  <c r="BI86"/>
  <c r="BK86"/>
  <c r="J87"/>
  <c r="BE87"/>
  <c r="P87"/>
  <c r="P82"/>
  <c r="R87"/>
  <c r="T87"/>
  <c r="BF87"/>
  <c r="BG87"/>
  <c r="BH87"/>
  <c r="BI87"/>
  <c r="BK87"/>
  <c r="J88"/>
  <c r="P88"/>
  <c r="R88"/>
  <c r="T88"/>
  <c r="BE88"/>
  <c r="BF88"/>
  <c r="BG88"/>
  <c r="BH88"/>
  <c r="BI88"/>
  <c r="BK88"/>
  <c r="J89"/>
  <c r="P89"/>
  <c r="R89"/>
  <c r="T89"/>
  <c r="BE89"/>
  <c r="BF89"/>
  <c r="BG89"/>
  <c r="BH89"/>
  <c r="BI89"/>
  <c r="BK89"/>
  <c r="J91"/>
  <c r="BE91"/>
  <c r="P91"/>
  <c r="P90"/>
  <c r="P81"/>
  <c r="P80"/>
  <c r="AU59" i="1"/>
  <c r="R91" i="8"/>
  <c r="T91"/>
  <c r="T90"/>
  <c r="BF91"/>
  <c r="BG91"/>
  <c r="BH91"/>
  <c r="BI91"/>
  <c r="BK91"/>
  <c r="J92"/>
  <c r="BE92"/>
  <c r="P92"/>
  <c r="R92"/>
  <c r="T92"/>
  <c r="BF92"/>
  <c r="BG92"/>
  <c r="BH92"/>
  <c r="BI92"/>
  <c r="BK92"/>
  <c r="J93"/>
  <c r="BE93"/>
  <c r="P93"/>
  <c r="R93"/>
  <c r="T93"/>
  <c r="BF93"/>
  <c r="BG93"/>
  <c r="BH93"/>
  <c r="BI93"/>
  <c r="BK93"/>
  <c r="BK90"/>
  <c r="J90"/>
  <c r="J59"/>
  <c r="J94"/>
  <c r="BE94"/>
  <c r="P94"/>
  <c r="R94"/>
  <c r="R90"/>
  <c r="T94"/>
  <c r="BF94"/>
  <c r="BG94"/>
  <c r="BH94"/>
  <c r="BI94"/>
  <c r="BK94"/>
  <c r="J96"/>
  <c r="BE96"/>
  <c r="P96"/>
  <c r="P95"/>
  <c r="R96"/>
  <c r="R95"/>
  <c r="T96"/>
  <c r="T95"/>
  <c r="BF96"/>
  <c r="BG96"/>
  <c r="BH96"/>
  <c r="BI96"/>
  <c r="BK96"/>
  <c r="BK95"/>
  <c r="J95"/>
  <c r="J60"/>
  <c r="E7" i="9"/>
  <c r="E45" s="1"/>
  <c r="J12"/>
  <c r="J75" s="1"/>
  <c r="J14"/>
  <c r="E15"/>
  <c r="J15"/>
  <c r="J17"/>
  <c r="E18"/>
  <c r="F78" s="1"/>
  <c r="J18"/>
  <c r="J20"/>
  <c r="E21"/>
  <c r="J51" s="1"/>
  <c r="J21"/>
  <c r="E47"/>
  <c r="F49"/>
  <c r="E73"/>
  <c r="F75"/>
  <c r="J84"/>
  <c r="BE84"/>
  <c r="P84"/>
  <c r="P83"/>
  <c r="R84"/>
  <c r="T84"/>
  <c r="BF84"/>
  <c r="BG84"/>
  <c r="BH84"/>
  <c r="BI84"/>
  <c r="BK84"/>
  <c r="J85"/>
  <c r="BE85"/>
  <c r="P85"/>
  <c r="R85"/>
  <c r="T85"/>
  <c r="BF85"/>
  <c r="BG85"/>
  <c r="F32"/>
  <c r="BB60" i="1"/>
  <c r="BH85" i="9"/>
  <c r="BI85"/>
  <c r="F34"/>
  <c r="BD60" i="1"/>
  <c r="BK85" i="9"/>
  <c r="J86"/>
  <c r="BE86"/>
  <c r="P86"/>
  <c r="R86"/>
  <c r="T86"/>
  <c r="T83"/>
  <c r="BF86"/>
  <c r="BG86"/>
  <c r="BH86"/>
  <c r="BI86"/>
  <c r="BK86"/>
  <c r="J87"/>
  <c r="P87"/>
  <c r="R87"/>
  <c r="T87"/>
  <c r="BE87"/>
  <c r="BF87"/>
  <c r="BG87"/>
  <c r="BH87"/>
  <c r="BI87"/>
  <c r="BK87"/>
  <c r="J88"/>
  <c r="BE88"/>
  <c r="P88"/>
  <c r="R88"/>
  <c r="T88"/>
  <c r="BF88"/>
  <c r="BG88"/>
  <c r="BH88"/>
  <c r="BI88"/>
  <c r="BK88"/>
  <c r="J89"/>
  <c r="P89"/>
  <c r="R89"/>
  <c r="T89"/>
  <c r="BE89"/>
  <c r="BF89"/>
  <c r="BG89"/>
  <c r="BH89"/>
  <c r="BI89"/>
  <c r="BK89"/>
  <c r="J90"/>
  <c r="P90"/>
  <c r="R90"/>
  <c r="T90"/>
  <c r="BE90"/>
  <c r="BF90"/>
  <c r="BG90"/>
  <c r="BH90"/>
  <c r="BI90"/>
  <c r="BK90"/>
  <c r="J92"/>
  <c r="BE92"/>
  <c r="P92"/>
  <c r="P91"/>
  <c r="R92"/>
  <c r="T92"/>
  <c r="BF92"/>
  <c r="J31"/>
  <c r="AW60" i="1"/>
  <c r="BG92" i="9"/>
  <c r="BH92"/>
  <c r="BI92"/>
  <c r="BK92"/>
  <c r="BK91"/>
  <c r="J91"/>
  <c r="J59"/>
  <c r="J93"/>
  <c r="BE93"/>
  <c r="P93"/>
  <c r="R93"/>
  <c r="R91"/>
  <c r="T93"/>
  <c r="BF93"/>
  <c r="BG93"/>
  <c r="BH93"/>
  <c r="BI93"/>
  <c r="BK93"/>
  <c r="J94"/>
  <c r="P94"/>
  <c r="R94"/>
  <c r="T94"/>
  <c r="BE94"/>
  <c r="BF94"/>
  <c r="BG94"/>
  <c r="BH94"/>
  <c r="BI94"/>
  <c r="BK94"/>
  <c r="J95"/>
  <c r="P95"/>
  <c r="R95"/>
  <c r="T95"/>
  <c r="BE95"/>
  <c r="BF95"/>
  <c r="BG95"/>
  <c r="BH95"/>
  <c r="BI95"/>
  <c r="BK95"/>
  <c r="J97"/>
  <c r="BE97"/>
  <c r="P97"/>
  <c r="R97"/>
  <c r="T97"/>
  <c r="BF97"/>
  <c r="BG97"/>
  <c r="BH97"/>
  <c r="BI97"/>
  <c r="BK97"/>
  <c r="J98"/>
  <c r="BE98"/>
  <c r="P98"/>
  <c r="R98"/>
  <c r="R96"/>
  <c r="T98"/>
  <c r="BF98"/>
  <c r="BG98"/>
  <c r="BH98"/>
  <c r="BI98"/>
  <c r="BK98"/>
  <c r="J99"/>
  <c r="P99"/>
  <c r="R99"/>
  <c r="T99"/>
  <c r="T96"/>
  <c r="BE99"/>
  <c r="BF99"/>
  <c r="BG99"/>
  <c r="BH99"/>
  <c r="BI99"/>
  <c r="BK99"/>
  <c r="J101"/>
  <c r="BE101"/>
  <c r="P101"/>
  <c r="P100"/>
  <c r="R101"/>
  <c r="R100"/>
  <c r="T101"/>
  <c r="T100"/>
  <c r="BF101"/>
  <c r="BG101"/>
  <c r="BH101"/>
  <c r="BI101"/>
  <c r="BK101"/>
  <c r="BK100"/>
  <c r="J100"/>
  <c r="J61"/>
  <c r="E7" i="10"/>
  <c r="E74" s="1"/>
  <c r="J12"/>
  <c r="J49"/>
  <c r="J14"/>
  <c r="E15"/>
  <c r="J15"/>
  <c r="J17"/>
  <c r="E18"/>
  <c r="F52"/>
  <c r="J18"/>
  <c r="J20"/>
  <c r="E21"/>
  <c r="J51"/>
  <c r="J21"/>
  <c r="E47"/>
  <c r="F49"/>
  <c r="E76"/>
  <c r="F78"/>
  <c r="J80"/>
  <c r="F81"/>
  <c r="J87"/>
  <c r="BE87"/>
  <c r="P87"/>
  <c r="P86"/>
  <c r="R87"/>
  <c r="T87"/>
  <c r="BF87"/>
  <c r="BG87"/>
  <c r="BH87"/>
  <c r="BI87"/>
  <c r="BK87"/>
  <c r="BK86"/>
  <c r="J88"/>
  <c r="BE88"/>
  <c r="P88"/>
  <c r="R88"/>
  <c r="T88"/>
  <c r="T86"/>
  <c r="BF88"/>
  <c r="BG88"/>
  <c r="BH88"/>
  <c r="BI88"/>
  <c r="BK88"/>
  <c r="J89"/>
  <c r="P89"/>
  <c r="R89"/>
  <c r="T89"/>
  <c r="BE89"/>
  <c r="BF89"/>
  <c r="BG89"/>
  <c r="BH89"/>
  <c r="BI89"/>
  <c r="BK89"/>
  <c r="J90"/>
  <c r="P90"/>
  <c r="R90"/>
  <c r="T90"/>
  <c r="BE90"/>
  <c r="BF90"/>
  <c r="BG90"/>
  <c r="BH90"/>
  <c r="BI90"/>
  <c r="BK90"/>
  <c r="J91"/>
  <c r="P91"/>
  <c r="R91"/>
  <c r="T91"/>
  <c r="BE91"/>
  <c r="BF91"/>
  <c r="BG91"/>
  <c r="BH91"/>
  <c r="BI91"/>
  <c r="BK91"/>
  <c r="J92"/>
  <c r="P92"/>
  <c r="R92"/>
  <c r="T92"/>
  <c r="BE92"/>
  <c r="BF92"/>
  <c r="BG92"/>
  <c r="BH92"/>
  <c r="BI92"/>
  <c r="BK92"/>
  <c r="J93"/>
  <c r="P93"/>
  <c r="R93"/>
  <c r="T93"/>
  <c r="BE93"/>
  <c r="BF93"/>
  <c r="BG93"/>
  <c r="BH93"/>
  <c r="BI93"/>
  <c r="BK93"/>
  <c r="J94"/>
  <c r="P94"/>
  <c r="R94"/>
  <c r="T94"/>
  <c r="BE94"/>
  <c r="BF94"/>
  <c r="BG94"/>
  <c r="BH94"/>
  <c r="BI94"/>
  <c r="BK94"/>
  <c r="J95"/>
  <c r="P95"/>
  <c r="R95"/>
  <c r="T95"/>
  <c r="BE95"/>
  <c r="BF95"/>
  <c r="BG95"/>
  <c r="BH95"/>
  <c r="BI95"/>
  <c r="BK95"/>
  <c r="J96"/>
  <c r="P96"/>
  <c r="R96"/>
  <c r="T96"/>
  <c r="BE96"/>
  <c r="BF96"/>
  <c r="BG96"/>
  <c r="BH96"/>
  <c r="BI96"/>
  <c r="BK96"/>
  <c r="J97"/>
  <c r="P97"/>
  <c r="R97"/>
  <c r="T97"/>
  <c r="BE97"/>
  <c r="BF97"/>
  <c r="BG97"/>
  <c r="BH97"/>
  <c r="BI97"/>
  <c r="BK97"/>
  <c r="J98"/>
  <c r="P98"/>
  <c r="R98"/>
  <c r="T98"/>
  <c r="BE98"/>
  <c r="BF98"/>
  <c r="BG98"/>
  <c r="BH98"/>
  <c r="BI98"/>
  <c r="BK98"/>
  <c r="J99"/>
  <c r="P99"/>
  <c r="R99"/>
  <c r="T99"/>
  <c r="BE99"/>
  <c r="BF99"/>
  <c r="BG99"/>
  <c r="BH99"/>
  <c r="BI99"/>
  <c r="BK99"/>
  <c r="J100"/>
  <c r="P100"/>
  <c r="R100"/>
  <c r="T100"/>
  <c r="BE100"/>
  <c r="BF100"/>
  <c r="BG100"/>
  <c r="BH100"/>
  <c r="BI100"/>
  <c r="BK100"/>
  <c r="J101"/>
  <c r="P101"/>
  <c r="R101"/>
  <c r="T101"/>
  <c r="BE101"/>
  <c r="BF101"/>
  <c r="BG101"/>
  <c r="BH101"/>
  <c r="BI101"/>
  <c r="BK101"/>
  <c r="J103"/>
  <c r="BE103"/>
  <c r="P103"/>
  <c r="P102"/>
  <c r="R103"/>
  <c r="T103"/>
  <c r="BF103"/>
  <c r="BG103"/>
  <c r="BH103"/>
  <c r="BI103"/>
  <c r="BK103"/>
  <c r="J104"/>
  <c r="P104"/>
  <c r="R104"/>
  <c r="T104"/>
  <c r="BE104"/>
  <c r="BF104"/>
  <c r="BG104"/>
  <c r="BH104"/>
  <c r="BI104"/>
  <c r="BK104"/>
  <c r="J105"/>
  <c r="P105"/>
  <c r="R105"/>
  <c r="T105"/>
  <c r="T102"/>
  <c r="BE105"/>
  <c r="BF105"/>
  <c r="BG105"/>
  <c r="BH105"/>
  <c r="BI105"/>
  <c r="BK105"/>
  <c r="BK102"/>
  <c r="J107"/>
  <c r="BE107"/>
  <c r="P107"/>
  <c r="R107"/>
  <c r="T107"/>
  <c r="BF107"/>
  <c r="BG107"/>
  <c r="BH107"/>
  <c r="BI107"/>
  <c r="BK107"/>
  <c r="J108"/>
  <c r="P108"/>
  <c r="P106"/>
  <c r="R108"/>
  <c r="T108"/>
  <c r="BE108"/>
  <c r="BF108"/>
  <c r="BG108"/>
  <c r="BH108"/>
  <c r="BI108"/>
  <c r="BK108"/>
  <c r="J109"/>
  <c r="P109"/>
  <c r="R109"/>
  <c r="T109"/>
  <c r="BE109"/>
  <c r="BF109"/>
  <c r="BG109"/>
  <c r="BH109"/>
  <c r="BI109"/>
  <c r="BK109"/>
  <c r="J110"/>
  <c r="BE110"/>
  <c r="P110"/>
  <c r="R110"/>
  <c r="R106"/>
  <c r="T110"/>
  <c r="BF110"/>
  <c r="BG110"/>
  <c r="BH110"/>
  <c r="BI110"/>
  <c r="BK110"/>
  <c r="J111"/>
  <c r="P111"/>
  <c r="R111"/>
  <c r="T111"/>
  <c r="BE111"/>
  <c r="BF111"/>
  <c r="BG111"/>
  <c r="BH111"/>
  <c r="BI111"/>
  <c r="BK111"/>
  <c r="J113"/>
  <c r="P113"/>
  <c r="R113"/>
  <c r="R112"/>
  <c r="T113"/>
  <c r="BE113"/>
  <c r="BF113"/>
  <c r="F31"/>
  <c r="BA61" i="1"/>
  <c r="BG113" i="10"/>
  <c r="BH113"/>
  <c r="BI113"/>
  <c r="BK113"/>
  <c r="J114"/>
  <c r="P114"/>
  <c r="R114"/>
  <c r="T114"/>
  <c r="T112"/>
  <c r="BE114"/>
  <c r="BF114"/>
  <c r="BG114"/>
  <c r="BH114"/>
  <c r="BI114"/>
  <c r="BK114"/>
  <c r="J115"/>
  <c r="P115"/>
  <c r="R115"/>
  <c r="T115"/>
  <c r="BE115"/>
  <c r="BF115"/>
  <c r="BG115"/>
  <c r="BH115"/>
  <c r="BI115"/>
  <c r="BK115"/>
  <c r="J116"/>
  <c r="P116"/>
  <c r="R116"/>
  <c r="T116"/>
  <c r="BE116"/>
  <c r="BF116"/>
  <c r="BG116"/>
  <c r="BH116"/>
  <c r="BI116"/>
  <c r="BK116"/>
  <c r="J117"/>
  <c r="P117"/>
  <c r="R117"/>
  <c r="T117"/>
  <c r="BE117"/>
  <c r="BF117"/>
  <c r="BG117"/>
  <c r="BH117"/>
  <c r="BI117"/>
  <c r="BK117"/>
  <c r="J118"/>
  <c r="P118"/>
  <c r="R118"/>
  <c r="T118"/>
  <c r="BE118"/>
  <c r="BF118"/>
  <c r="BG118"/>
  <c r="BH118"/>
  <c r="BI118"/>
  <c r="BK118"/>
  <c r="J119"/>
  <c r="P119"/>
  <c r="R119"/>
  <c r="T119"/>
  <c r="BE119"/>
  <c r="BF119"/>
  <c r="BG119"/>
  <c r="BH119"/>
  <c r="BI119"/>
  <c r="BK119"/>
  <c r="J120"/>
  <c r="P120"/>
  <c r="R120"/>
  <c r="T120"/>
  <c r="BE120"/>
  <c r="BF120"/>
  <c r="BG120"/>
  <c r="BH120"/>
  <c r="BI120"/>
  <c r="BK120"/>
  <c r="J121"/>
  <c r="P121"/>
  <c r="R121"/>
  <c r="T121"/>
  <c r="BE121"/>
  <c r="BF121"/>
  <c r="BG121"/>
  <c r="BH121"/>
  <c r="BI121"/>
  <c r="BK121"/>
  <c r="J122"/>
  <c r="P122"/>
  <c r="R122"/>
  <c r="T122"/>
  <c r="BE122"/>
  <c r="BF122"/>
  <c r="BG122"/>
  <c r="BH122"/>
  <c r="BI122"/>
  <c r="BK122"/>
  <c r="J123"/>
  <c r="P123"/>
  <c r="R123"/>
  <c r="T123"/>
  <c r="BE123"/>
  <c r="BF123"/>
  <c r="BG123"/>
  <c r="BH123"/>
  <c r="BI123"/>
  <c r="BK123"/>
  <c r="J124"/>
  <c r="P124"/>
  <c r="R124"/>
  <c r="T124"/>
  <c r="BE124"/>
  <c r="BF124"/>
  <c r="BG124"/>
  <c r="BH124"/>
  <c r="BI124"/>
  <c r="BK124"/>
  <c r="J125"/>
  <c r="P125"/>
  <c r="R125"/>
  <c r="T125"/>
  <c r="BE125"/>
  <c r="BF125"/>
  <c r="BG125"/>
  <c r="BH125"/>
  <c r="BI125"/>
  <c r="BK125"/>
  <c r="J126"/>
  <c r="P126"/>
  <c r="R126"/>
  <c r="T126"/>
  <c r="BE126"/>
  <c r="BF126"/>
  <c r="BG126"/>
  <c r="BH126"/>
  <c r="BI126"/>
  <c r="BK126"/>
  <c r="J127"/>
  <c r="P127"/>
  <c r="R127"/>
  <c r="T127"/>
  <c r="BE127"/>
  <c r="BF127"/>
  <c r="BG127"/>
  <c r="BH127"/>
  <c r="BI127"/>
  <c r="BK127"/>
  <c r="J128"/>
  <c r="P128"/>
  <c r="R128"/>
  <c r="T128"/>
  <c r="BE128"/>
  <c r="BF128"/>
  <c r="BG128"/>
  <c r="BH128"/>
  <c r="BI128"/>
  <c r="BK128"/>
  <c r="J129"/>
  <c r="BE129"/>
  <c r="F30"/>
  <c r="AZ61" i="1"/>
  <c r="P129" i="10"/>
  <c r="R129"/>
  <c r="T129"/>
  <c r="BF129"/>
  <c r="BG129"/>
  <c r="BH129"/>
  <c r="BI129"/>
  <c r="BK129"/>
  <c r="J130"/>
  <c r="P130"/>
  <c r="R130"/>
  <c r="T130"/>
  <c r="BE130"/>
  <c r="BF130"/>
  <c r="BG130"/>
  <c r="BH130"/>
  <c r="BI130"/>
  <c r="BK130"/>
  <c r="J132"/>
  <c r="BE132"/>
  <c r="P132"/>
  <c r="P131"/>
  <c r="R132"/>
  <c r="R131"/>
  <c r="T132"/>
  <c r="T131"/>
  <c r="BF132"/>
  <c r="BG132"/>
  <c r="BH132"/>
  <c r="BI132"/>
  <c r="F34"/>
  <c r="BD61" i="1"/>
  <c r="BK132" i="10"/>
  <c r="BK131"/>
  <c r="J131"/>
  <c r="J62"/>
  <c r="J134"/>
  <c r="BE134"/>
  <c r="P134"/>
  <c r="R134"/>
  <c r="T134"/>
  <c r="T133"/>
  <c r="BF134"/>
  <c r="BG134"/>
  <c r="BH134"/>
  <c r="BI134"/>
  <c r="BK134"/>
  <c r="J135"/>
  <c r="P135"/>
  <c r="R135"/>
  <c r="T135"/>
  <c r="BE135"/>
  <c r="BF135"/>
  <c r="BG135"/>
  <c r="BH135"/>
  <c r="BI135"/>
  <c r="BK135"/>
  <c r="J136"/>
  <c r="P136"/>
  <c r="R136"/>
  <c r="T136"/>
  <c r="BE136"/>
  <c r="BF136"/>
  <c r="BG136"/>
  <c r="BH136"/>
  <c r="BI136"/>
  <c r="BK136"/>
  <c r="J138"/>
  <c r="P138"/>
  <c r="R138"/>
  <c r="T138"/>
  <c r="BE138"/>
  <c r="BF138"/>
  <c r="BG138"/>
  <c r="BH138"/>
  <c r="BI138"/>
  <c r="BK138"/>
  <c r="BK133"/>
  <c r="J133"/>
  <c r="J63"/>
  <c r="J139"/>
  <c r="P139"/>
  <c r="R139"/>
  <c r="T139"/>
  <c r="BE139"/>
  <c r="BF139"/>
  <c r="BG139"/>
  <c r="BH139"/>
  <c r="BI139"/>
  <c r="BK139"/>
  <c r="J141"/>
  <c r="BE141"/>
  <c r="P141"/>
  <c r="P140"/>
  <c r="R141"/>
  <c r="R140"/>
  <c r="T141"/>
  <c r="T140"/>
  <c r="BF141"/>
  <c r="BG141"/>
  <c r="BH141"/>
  <c r="BI141"/>
  <c r="BK141"/>
  <c r="BK140"/>
  <c r="J140"/>
  <c r="J64"/>
  <c r="E7" i="11"/>
  <c r="J12"/>
  <c r="J49"/>
  <c r="J14"/>
  <c r="E15"/>
  <c r="J15"/>
  <c r="J17"/>
  <c r="E18"/>
  <c r="F75" s="1"/>
  <c r="J18"/>
  <c r="J20"/>
  <c r="E21"/>
  <c r="J51" s="1"/>
  <c r="J21"/>
  <c r="E45"/>
  <c r="E47"/>
  <c r="F49"/>
  <c r="F52"/>
  <c r="E68"/>
  <c r="E70"/>
  <c r="F72"/>
  <c r="J81"/>
  <c r="BE81"/>
  <c r="J30"/>
  <c r="AV62" i="1"/>
  <c r="P81" i="11"/>
  <c r="P80"/>
  <c r="P79"/>
  <c r="P78"/>
  <c r="AU62" i="1"/>
  <c r="R81" i="11"/>
  <c r="R80"/>
  <c r="R79"/>
  <c r="R78"/>
  <c r="T81"/>
  <c r="T80"/>
  <c r="T79"/>
  <c r="T78"/>
  <c r="BF81"/>
  <c r="J31"/>
  <c r="AW62" i="1"/>
  <c r="AT62" s="1"/>
  <c r="AN62" s="1"/>
  <c r="BG81" i="11"/>
  <c r="F32"/>
  <c r="BB62" i="1"/>
  <c r="BH81" i="11"/>
  <c r="F33"/>
  <c r="BC62" i="1"/>
  <c r="BI81" i="11"/>
  <c r="F34"/>
  <c r="BD62" i="1"/>
  <c r="BK81" i="11"/>
  <c r="BK80"/>
  <c r="J80"/>
  <c r="J58"/>
  <c r="J78" i="10"/>
  <c r="J49" i="9"/>
  <c r="J74" i="8"/>
  <c r="J53" i="6"/>
  <c r="P117" i="5"/>
  <c r="T141"/>
  <c r="J74" i="4"/>
  <c r="F73" i="2"/>
  <c r="J31"/>
  <c r="AW52" i="1"/>
  <c r="J49" i="3"/>
  <c r="J49" i="2"/>
  <c r="BK169" i="6"/>
  <c r="J169"/>
  <c r="J66"/>
  <c r="T106" i="10"/>
  <c r="F31" i="11"/>
  <c r="BA62" i="1"/>
  <c r="J72" i="11"/>
  <c r="P133" i="10"/>
  <c r="R86"/>
  <c r="T82" i="8"/>
  <c r="T81"/>
  <c r="T80"/>
  <c r="F83" i="5"/>
  <c r="F51" i="3"/>
  <c r="F74" i="2"/>
  <c r="J87" i="6"/>
  <c r="BK131"/>
  <c r="J131"/>
  <c r="J64"/>
  <c r="BK123"/>
  <c r="J123"/>
  <c r="J63"/>
  <c r="F34" i="5"/>
  <c r="BD55" i="1"/>
  <c r="BK136" i="5"/>
  <c r="J136"/>
  <c r="J64"/>
  <c r="BK77" i="3"/>
  <c r="J77"/>
  <c r="J56"/>
  <c r="BC53" i="1"/>
  <c r="J86" i="10"/>
  <c r="J58"/>
  <c r="BK106"/>
  <c r="J106"/>
  <c r="J60"/>
  <c r="F32"/>
  <c r="BB61" i="1"/>
  <c r="J31" i="10"/>
  <c r="AW61" i="1"/>
  <c r="F33" i="10"/>
  <c r="BC61" i="1"/>
  <c r="J30" i="10"/>
  <c r="AV61" i="1"/>
  <c r="AT61" s="1"/>
  <c r="AN61" s="1"/>
  <c r="F33" i="7"/>
  <c r="BA58" i="1"/>
  <c r="BA56" s="1"/>
  <c r="BK111" i="7"/>
  <c r="J111"/>
  <c r="J63"/>
  <c r="BK137" i="6"/>
  <c r="J137"/>
  <c r="J65"/>
  <c r="BK93"/>
  <c r="J93"/>
  <c r="J62"/>
  <c r="BK173"/>
  <c r="J173"/>
  <c r="J67"/>
  <c r="F36"/>
  <c r="BD57" i="1"/>
  <c r="BD56" s="1"/>
  <c r="J30" i="9"/>
  <c r="AV60" i="1"/>
  <c r="AT60"/>
  <c r="J30" i="8"/>
  <c r="AV59" i="1"/>
  <c r="BK141" i="5"/>
  <c r="J141"/>
  <c r="J65"/>
  <c r="BK110"/>
  <c r="BK88"/>
  <c r="BK87"/>
  <c r="BK118"/>
  <c r="BK117"/>
  <c r="J117"/>
  <c r="J61"/>
  <c r="BK120"/>
  <c r="J120"/>
  <c r="J62"/>
  <c r="J31"/>
  <c r="AW55" i="1"/>
  <c r="BK130" i="5"/>
  <c r="J130"/>
  <c r="J63"/>
  <c r="BK82" i="4"/>
  <c r="J82"/>
  <c r="J58"/>
  <c r="F31"/>
  <c r="BA54" i="1"/>
  <c r="BK95" i="4"/>
  <c r="J95"/>
  <c r="J59"/>
  <c r="J31"/>
  <c r="AW54" i="1"/>
  <c r="F34" i="4"/>
  <c r="BD54" i="1"/>
  <c r="F33" i="4"/>
  <c r="BC54" i="1"/>
  <c r="F32" i="4"/>
  <c r="BB54" i="1"/>
  <c r="F30" i="4"/>
  <c r="AZ54" i="1"/>
  <c r="J30" i="4"/>
  <c r="AV54" i="1"/>
  <c r="AT54"/>
  <c r="J27" i="3"/>
  <c r="AG53" i="1"/>
  <c r="J78" i="3"/>
  <c r="J57"/>
  <c r="BK81" i="4"/>
  <c r="BK80"/>
  <c r="J80"/>
  <c r="P160" i="7"/>
  <c r="T115"/>
  <c r="R125"/>
  <c r="P115"/>
  <c r="F36"/>
  <c r="BD58" i="1"/>
  <c r="T91" i="7"/>
  <c r="T90"/>
  <c r="T89"/>
  <c r="BK125"/>
  <c r="J125"/>
  <c r="J65"/>
  <c r="R111"/>
  <c r="P137" i="6"/>
  <c r="R137"/>
  <c r="P131"/>
  <c r="T123"/>
  <c r="P123"/>
  <c r="P93"/>
  <c r="P92"/>
  <c r="P91"/>
  <c r="AU57" i="1"/>
  <c r="T173" i="6"/>
  <c r="T137"/>
  <c r="P169"/>
  <c r="T131"/>
  <c r="R93"/>
  <c r="J33"/>
  <c r="AW57" i="1"/>
  <c r="T182" i="6"/>
  <c r="P173"/>
  <c r="R173"/>
  <c r="R123"/>
  <c r="T93"/>
  <c r="T92"/>
  <c r="T91"/>
  <c r="BK92"/>
  <c r="J92"/>
  <c r="J61"/>
  <c r="J180"/>
  <c r="J68"/>
  <c r="J32"/>
  <c r="AV57" i="1"/>
  <c r="AT57"/>
  <c r="F32" i="6"/>
  <c r="AZ57" i="1"/>
  <c r="P141" i="5"/>
  <c r="P130"/>
  <c r="P120"/>
  <c r="T117"/>
  <c r="P88"/>
  <c r="P87"/>
  <c r="P86"/>
  <c r="AU55" i="1"/>
  <c r="R136" i="5"/>
  <c r="R117"/>
  <c r="R130"/>
  <c r="T120"/>
  <c r="J88"/>
  <c r="J58"/>
  <c r="F30"/>
  <c r="AZ55" i="1"/>
  <c r="J30" i="5"/>
  <c r="AV55" i="1"/>
  <c r="AT55" s="1"/>
  <c r="AN55" s="1"/>
  <c r="R78" i="2"/>
  <c r="R77"/>
  <c r="P78"/>
  <c r="P77"/>
  <c r="AU52" i="1"/>
  <c r="T78" i="2"/>
  <c r="T77"/>
  <c r="J30"/>
  <c r="AV52" i="1"/>
  <c r="AT52"/>
  <c r="J78" i="2"/>
  <c r="J57"/>
  <c r="BK77"/>
  <c r="J77"/>
  <c r="J102" i="10"/>
  <c r="J59"/>
  <c r="T87" i="5"/>
  <c r="T86"/>
  <c r="J56" i="4"/>
  <c r="J27"/>
  <c r="BK86" i="5"/>
  <c r="J86"/>
  <c r="J87"/>
  <c r="J57"/>
  <c r="J91" i="7"/>
  <c r="J62"/>
  <c r="BK90"/>
  <c r="AT58" i="1"/>
  <c r="BK96" i="9"/>
  <c r="J96"/>
  <c r="J60"/>
  <c r="F30" i="8"/>
  <c r="AZ59" i="1"/>
  <c r="F52" i="8"/>
  <c r="F77"/>
  <c r="R88" i="5"/>
  <c r="R87"/>
  <c r="R86"/>
  <c r="T95" i="4"/>
  <c r="T81"/>
  <c r="T80"/>
  <c r="R82"/>
  <c r="F30" i="3"/>
  <c r="AZ53" i="1"/>
  <c r="J30" i="3"/>
  <c r="F31"/>
  <c r="BA53" i="1"/>
  <c r="J31" i="3"/>
  <c r="AW53" i="1"/>
  <c r="E45" i="2"/>
  <c r="E67"/>
  <c r="F51" i="11"/>
  <c r="F74"/>
  <c r="BK112" i="10"/>
  <c r="J112"/>
  <c r="J61"/>
  <c r="P96" i="9"/>
  <c r="P82"/>
  <c r="P81"/>
  <c r="AU60" i="1"/>
  <c r="F77" i="9"/>
  <c r="F51"/>
  <c r="F32" i="8"/>
  <c r="BB59" i="1"/>
  <c r="R81" i="8"/>
  <c r="R80"/>
  <c r="R160" i="7"/>
  <c r="R90"/>
  <c r="R89"/>
  <c r="J83"/>
  <c r="J53"/>
  <c r="BK91" i="6"/>
  <c r="J91"/>
  <c r="F32" i="7"/>
  <c r="AZ58" i="1"/>
  <c r="AZ56" s="1"/>
  <c r="J81" i="4"/>
  <c r="J57"/>
  <c r="R85" i="10"/>
  <c r="R84"/>
  <c r="BK79" i="11"/>
  <c r="F30"/>
  <c r="AZ62" i="1"/>
  <c r="R133" i="10"/>
  <c r="P112"/>
  <c r="P85"/>
  <c r="P84"/>
  <c r="AU61" i="1"/>
  <c r="R102" i="10"/>
  <c r="T85"/>
  <c r="T84"/>
  <c r="F51"/>
  <c r="F80"/>
  <c r="T91" i="9"/>
  <c r="T82"/>
  <c r="T81"/>
  <c r="BK83"/>
  <c r="F33"/>
  <c r="BC60" i="1"/>
  <c r="F31" i="9"/>
  <c r="BA60" i="1"/>
  <c r="R83" i="9"/>
  <c r="R82"/>
  <c r="R81"/>
  <c r="F30"/>
  <c r="AZ60" i="1"/>
  <c r="J77" i="9"/>
  <c r="BK82" i="8"/>
  <c r="F33"/>
  <c r="BC59" i="1"/>
  <c r="F31" i="8"/>
  <c r="BA59" i="1"/>
  <c r="J31" i="8"/>
  <c r="AW59" i="1"/>
  <c r="AT59"/>
  <c r="F76" i="8"/>
  <c r="F51"/>
  <c r="P111" i="7"/>
  <c r="P90"/>
  <c r="P89"/>
  <c r="AU58" i="1"/>
  <c r="AU56"/>
  <c r="F34" i="6"/>
  <c r="BB57" i="1"/>
  <c r="BB56" s="1"/>
  <c r="AX56" s="1"/>
  <c r="F88" i="6"/>
  <c r="F56"/>
  <c r="F82" i="5"/>
  <c r="F51"/>
  <c r="E45"/>
  <c r="E76"/>
  <c r="F51" i="4"/>
  <c r="F76"/>
  <c r="F34" i="3"/>
  <c r="BD53" i="1"/>
  <c r="F32" i="3"/>
  <c r="BB53" i="1"/>
  <c r="F34" i="2"/>
  <c r="BD52" i="1"/>
  <c r="BD51" s="1"/>
  <c r="W30" s="1"/>
  <c r="F32" i="2"/>
  <c r="BB52" i="1"/>
  <c r="BB51" s="1"/>
  <c r="F56" i="7"/>
  <c r="F86"/>
  <c r="R169" i="6"/>
  <c r="R92"/>
  <c r="R91"/>
  <c r="F55"/>
  <c r="F87"/>
  <c r="R95" i="4"/>
  <c r="P82"/>
  <c r="P81"/>
  <c r="P80"/>
  <c r="AU54" i="1"/>
  <c r="AU51"/>
  <c r="F52" i="4"/>
  <c r="F77"/>
  <c r="R78" i="3"/>
  <c r="R77"/>
  <c r="J27" i="2"/>
  <c r="J56"/>
  <c r="BK81" i="8"/>
  <c r="J82"/>
  <c r="J58"/>
  <c r="J83" i="9"/>
  <c r="J58"/>
  <c r="BK82"/>
  <c r="AV53" i="1"/>
  <c r="AT53"/>
  <c r="AN53"/>
  <c r="J36" i="3"/>
  <c r="R81" i="4"/>
  <c r="R80"/>
  <c r="J36"/>
  <c r="AG54" i="1"/>
  <c r="AN54" s="1"/>
  <c r="J79" i="11"/>
  <c r="J57"/>
  <c r="BK78"/>
  <c r="J78"/>
  <c r="J29" i="6"/>
  <c r="J60"/>
  <c r="BK89" i="7"/>
  <c r="J89"/>
  <c r="J90"/>
  <c r="J61"/>
  <c r="J27" i="5"/>
  <c r="J56"/>
  <c r="BK85" i="10"/>
  <c r="J36" i="2"/>
  <c r="AG52" i="1"/>
  <c r="AN52" s="1"/>
  <c r="J85" i="10"/>
  <c r="J57"/>
  <c r="BK84"/>
  <c r="J84"/>
  <c r="J36" i="5"/>
  <c r="AG55" i="1"/>
  <c r="J29" i="7"/>
  <c r="J60"/>
  <c r="J38" i="6"/>
  <c r="AG57" i="1"/>
  <c r="AN57" s="1"/>
  <c r="J82" i="9"/>
  <c r="J57"/>
  <c r="BK81"/>
  <c r="J81"/>
  <c r="J27" i="11"/>
  <c r="J56"/>
  <c r="BK80" i="8"/>
  <c r="J80"/>
  <c r="J81"/>
  <c r="J57"/>
  <c r="J27"/>
  <c r="J56"/>
  <c r="AG62" i="1"/>
  <c r="J36" i="11"/>
  <c r="J56" i="10"/>
  <c r="J27"/>
  <c r="J56" i="9"/>
  <c r="J27"/>
  <c r="AG58" i="1"/>
  <c r="AN58" s="1"/>
  <c r="J38" i="7"/>
  <c r="AG60" i="1"/>
  <c r="AN60"/>
  <c r="J36" i="9"/>
  <c r="J36" i="10"/>
  <c r="AG61" i="1"/>
  <c r="AG59"/>
  <c r="AN59"/>
  <c r="J36" i="8"/>
  <c r="AZ51" i="1" l="1"/>
  <c r="AV56"/>
  <c r="AT56" s="1"/>
  <c r="AW56"/>
  <c r="BA51"/>
  <c r="AY56"/>
  <c r="BC51"/>
  <c r="AX51"/>
  <c r="W28"/>
  <c r="J74" i="11"/>
  <c r="E45" i="10"/>
  <c r="E71" i="9"/>
  <c r="J51" i="3"/>
  <c r="F74"/>
  <c r="J51" i="2"/>
  <c r="J55" i="7"/>
  <c r="AG56" i="1"/>
  <c r="AN56" s="1"/>
  <c r="F52" i="9"/>
  <c r="AV51" i="1" l="1"/>
  <c r="W26"/>
  <c r="AG51"/>
  <c r="W29"/>
  <c r="AY51"/>
  <c r="AW51"/>
  <c r="AK27" s="1"/>
  <c r="W27"/>
  <c r="AK26" l="1"/>
  <c r="AT51"/>
  <c r="AN51" s="1"/>
  <c r="AK23"/>
  <c r="AK32" l="1"/>
</calcChain>
</file>

<file path=xl/sharedStrings.xml><?xml version="1.0" encoding="utf-8"?>
<sst xmlns="http://schemas.openxmlformats.org/spreadsheetml/2006/main" count="6844" uniqueCount="1137">
  <si>
    <t>Export VZ</t>
  </si>
  <si>
    <t>List obsahuje:</t>
  </si>
  <si>
    <t>3.0</t>
  </si>
  <si>
    <t/>
  </si>
  <si>
    <t>False</t>
  </si>
  <si>
    <t>{f09b2975-9438-46ca-8ef7-73ff0c7e1dfc}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</si>
  <si>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</si>
  <si>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</si>
  <si>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</si>
  <si>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</si>
  <si>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</si>
  <si>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</si>
  <si>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</si>
  <si>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</si>
  <si>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</si>
  <si>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160127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</si>
  <si>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</si>
  <si>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</si>
  <si>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Mutná - ČOV, kanalizace a vodovod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</si>
  <si>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</si>
  <si>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</si>
  <si>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</si>
  <si>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</si>
  <si>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</si>
  <si>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</si>
  <si>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</si>
  <si>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</si>
  <si>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</si>
  <si>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</si>
  <si>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</si>
  <si>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</si>
  <si>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</si>
  <si>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</si>
  <si>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</si>
  <si>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</si>
  <si>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</si>
  <si>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</si>
  <si>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</si>
  <si>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</si>
  <si>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</si>
  <si>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</si>
  <si>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</si>
  <si>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</si>
  <si>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</si>
  <si>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</si>
  <si>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</si>
  <si>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</si>
  <si>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</si>
  <si>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</si>
  <si>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</si>
  <si>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</si>
  <si>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</si>
  <si>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</si>
  <si>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</si>
  <si>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</si>
  <si>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</si>
  <si>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</si>
  <si>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</si>
  <si>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</si>
  <si>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</si>
  <si>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</si>
  <si>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</si>
  <si>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</si>
  <si>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</si>
  <si>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</si>
  <si>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</si>
  <si>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</si>
  <si>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</si>
  <si>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</si>
  <si>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</si>
  <si>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</si>
  <si>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</si>
  <si>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</si>
  <si>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</si>
  <si>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PS01</t>
  </si>
  <si>
    <t>ČOV - BC 125 - technologická část</t>
  </si>
  <si>
    <t>STA</t>
  </si>
  <si>
    <t>{9c50a6d9-ae04-448d-a75f-30c7b5a29871}</t>
  </si>
  <si>
    <t>2</t>
  </si>
  <si>
    <t>SO00</t>
  </si>
  <si>
    <t>Ostatní a všeobecné náklady</t>
  </si>
  <si>
    <t>{ecf65844-3225-4aad-a9fb-1bd83b448f38}</t>
  </si>
  <si>
    <t>SO01</t>
  </si>
  <si>
    <t>ČOV - BC 125 - stavební část</t>
  </si>
  <si>
    <t>{69d0fa23-eaba-4d7a-be1f-f4d1e6295537}</t>
  </si>
  <si>
    <t>SO02</t>
  </si>
  <si>
    <t>Splašková kanalizace</t>
  </si>
  <si>
    <t>{fb45ce36-0461-45ad-9099-0ebbbc560554}</t>
  </si>
  <si>
    <t>SO03</t>
  </si>
  <si>
    <t>Vodovodní řady</t>
  </si>
  <si>
    <t>{be6b9167-2344-4aa5-b189-139e546c0ce3}</t>
  </si>
  <si>
    <t>01</t>
  </si>
  <si>
    <t>Přívodní řad</t>
  </si>
  <si>
    <t>Soupis</t>
  </si>
  <si>
    <t>{d9d334f6-57b5-4790-970c-804cdd2b62c1}</t>
  </si>
  <si>
    <t>02</t>
  </si>
  <si>
    <t>Rozvodný řad</t>
  </si>
  <si>
    <t>{8d0e76a2-088e-4244-a55b-1dafac20950f}</t>
  </si>
  <si>
    <t>SO04</t>
  </si>
  <si>
    <t>ČOV - Zpevněné plochy a příjezdová komunikace</t>
  </si>
  <si>
    <t>{c5bc9871-d8b7-4051-a8c9-d393552e971b}</t>
  </si>
  <si>
    <t>SO06</t>
  </si>
  <si>
    <t>ČOV - Terénní úpravy a oplocení areálu</t>
  </si>
  <si>
    <t>{0829b2d5-e00b-432a-a837-d2a42109a4e2}</t>
  </si>
  <si>
    <t>SO07</t>
  </si>
  <si>
    <t>ČOV - Vodovodní přípojka</t>
  </si>
  <si>
    <t>{43ab631c-e972-4a45-a1ed-dbe4c6d402af}</t>
  </si>
  <si>
    <t>SO08</t>
  </si>
  <si>
    <t>ČOV - Vnitřní rozvod NN</t>
  </si>
  <si>
    <t>{3045d471-4a6d-4628-8add-f231d0d86652}</t>
  </si>
  <si>
    <t>Zpět na list:</t>
  </si>
  <si>
    <t>KRYCÍ LIST SOUPISU</t>
  </si>
  <si>
    <t>Objekt:</t>
  </si>
  <si>
    <t>PS01 - ČOV - BC 125 - technologická část</t>
  </si>
  <si>
    <t>REKAPITULACE ČLENĚNÍ SOUPISU PRACÍ</t>
  </si>
  <si>
    <t>Kód dílu - Popis</t>
  </si>
  <si>
    <t>Cena celkem [CZK]</t>
  </si>
  <si>
    <t>Náklady soupisu celkem</t>
  </si>
  <si>
    <t>-1</t>
  </si>
  <si>
    <t>BC125 - ČOV BC 125 COMFORT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</si>
  <si>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</si>
  <si>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</si>
  <si>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</si>
  <si>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</si>
  <si>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</si>
  <si>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</si>
  <si>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</si>
  <si>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</si>
  <si>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</si>
  <si>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</si>
  <si>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</si>
  <si>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</si>
  <si>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</si>
  <si>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</si>
  <si>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BC125</t>
  </si>
  <si>
    <t>ČOV BC 125 COMFORT</t>
  </si>
  <si>
    <t>4</t>
  </si>
  <si>
    <t>ROZPOCET</t>
  </si>
  <si>
    <t>K</t>
  </si>
  <si>
    <t>MBC125001</t>
  </si>
  <si>
    <t>ČOV BC 125 COMFORT (železobetonová prefabrikovaná nádrž 6580x2450x2930 mm, technologická vestavba ČOV, dmychadlo, řídící jednotka, potrubní rozvody vzduchu)</t>
  </si>
  <si>
    <t>Kč</t>
  </si>
  <si>
    <t>Vlastní</t>
  </si>
  <si>
    <t>512</t>
  </si>
  <si>
    <t>-649634703</t>
  </si>
  <si>
    <t>MBC125002</t>
  </si>
  <si>
    <t>Nástavec nádrže v = 1000 mm</t>
  </si>
  <si>
    <t>308232475</t>
  </si>
  <si>
    <t>3</t>
  </si>
  <si>
    <t>MBC125003</t>
  </si>
  <si>
    <t>Sklolaminátové zastropení</t>
  </si>
  <si>
    <t>-1060032490</t>
  </si>
  <si>
    <t>MBC125004</t>
  </si>
  <si>
    <t>Obslužná lávka, žebřík</t>
  </si>
  <si>
    <t>-1240789996</t>
  </si>
  <si>
    <t>5</t>
  </si>
  <si>
    <t>MBC125005</t>
  </si>
  <si>
    <t>Parschallův žlab, ultrazvuková sonda vč. vyhodnocení jednotky kalibrace</t>
  </si>
  <si>
    <t>311879400</t>
  </si>
  <si>
    <t>6</t>
  </si>
  <si>
    <t>MBC125006</t>
  </si>
  <si>
    <t>Jeřábnické práce</t>
  </si>
  <si>
    <t>-1607923921</t>
  </si>
  <si>
    <t>7</t>
  </si>
  <si>
    <t>MBC125007</t>
  </si>
  <si>
    <t>Náklady na přepravu ČOV</t>
  </si>
  <si>
    <t>-1191196663</t>
  </si>
  <si>
    <t>8</t>
  </si>
  <si>
    <t>MBC125008</t>
  </si>
  <si>
    <t>Vykládka ČOV a její osazení na místě určení</t>
  </si>
  <si>
    <t>-1862124632</t>
  </si>
  <si>
    <t>9</t>
  </si>
  <si>
    <t>MBC125009</t>
  </si>
  <si>
    <t>Prefabrikátový pilíř vč. konzoly pro osazení dmychadla</t>
  </si>
  <si>
    <t>1459777371</t>
  </si>
  <si>
    <t>MBC125010</t>
  </si>
  <si>
    <t>Montáž ČOV, doprava montážních dělníků</t>
  </si>
  <si>
    <t>-1711744316</t>
  </si>
  <si>
    <t>SO00 - Ostatní a všeobecné náklady</t>
  </si>
  <si>
    <t>VRN - Vedlejší rozpočtové náklady</t>
  </si>
  <si>
    <t>VRN</t>
  </si>
  <si>
    <t>Vedlejší rozpočtové náklady</t>
  </si>
  <si>
    <t>VRN000001</t>
  </si>
  <si>
    <t>Dopracování podrobné dodavatelské dokumentace stavby</t>
  </si>
  <si>
    <t>-1885247868</t>
  </si>
  <si>
    <t>VRN000002</t>
  </si>
  <si>
    <t>Obnovení vyjádření správců inženýrských sítí</t>
  </si>
  <si>
    <t>1543722852</t>
  </si>
  <si>
    <t>VRN000003</t>
  </si>
  <si>
    <t>Zařízení staveniště</t>
  </si>
  <si>
    <t>-1136339104</t>
  </si>
  <si>
    <t>VRN000004</t>
  </si>
  <si>
    <t>Vytýčení stávajících podzemních zařízení</t>
  </si>
  <si>
    <t>-182350659</t>
  </si>
  <si>
    <t>VRN000005</t>
  </si>
  <si>
    <t>Vytýčení nových objektů a inženýrských sítí</t>
  </si>
  <si>
    <t>1123051946</t>
  </si>
  <si>
    <t>VRN000006</t>
  </si>
  <si>
    <t>Přechodné dopravní značení</t>
  </si>
  <si>
    <t>-1776331153</t>
  </si>
  <si>
    <t>VRN000007</t>
  </si>
  <si>
    <t>Fotodokumentace a videodokumentace průběhu stavby</t>
  </si>
  <si>
    <t>-218393602</t>
  </si>
  <si>
    <t>VRN000008</t>
  </si>
  <si>
    <t>Geodetické zaměření skutečného provedení stavby</t>
  </si>
  <si>
    <t>-1971868597</t>
  </si>
  <si>
    <t>VRN000009</t>
  </si>
  <si>
    <t>Zajištění komplexních zkoušek</t>
  </si>
  <si>
    <t>569039412</t>
  </si>
  <si>
    <t>VRN000010</t>
  </si>
  <si>
    <t>Dokumentace skutečného provedení stavby</t>
  </si>
  <si>
    <t>2040771462</t>
  </si>
  <si>
    <t>11</t>
  </si>
  <si>
    <t>VRN000011</t>
  </si>
  <si>
    <t>Doklady požadované k předání a převzetí díla</t>
  </si>
  <si>
    <t>249650748</t>
  </si>
  <si>
    <t>12</t>
  </si>
  <si>
    <t>VRN000012</t>
  </si>
  <si>
    <t>Provozní řád pro zkušební provoz kanalizace a ČOV</t>
  </si>
  <si>
    <t>-1174393227</t>
  </si>
  <si>
    <t>13</t>
  </si>
  <si>
    <t>VRN000013</t>
  </si>
  <si>
    <t>Zaškolení personálu obsluhy a údržby</t>
  </si>
  <si>
    <t>-1062182173</t>
  </si>
  <si>
    <t>SO01 - ČOV - BC 125 - stavební část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</si>
  <si>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</si>
  <si>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</si>
  <si>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</si>
  <si>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</si>
  <si>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HSV</t>
  </si>
  <si>
    <t>Práce a dodávky HSV</t>
  </si>
  <si>
    <t>Zemní práce</t>
  </si>
  <si>
    <t>115101201</t>
  </si>
  <si>
    <t>Čerpání vody na dopravní výšku do 10 m průměrný přítok do 500 l/min</t>
  </si>
  <si>
    <t>hod</t>
  </si>
  <si>
    <t>CS ÚRS 2016 01</t>
  </si>
  <si>
    <t>-594812586</t>
  </si>
  <si>
    <t>115101301</t>
  </si>
  <si>
    <t>Pohotovost čerpací soupravy pro dopravní výšku do 10 m přítok do 500 l/min</t>
  </si>
  <si>
    <t>den</t>
  </si>
  <si>
    <t>2026617335</t>
  </si>
  <si>
    <t>121101101</t>
  </si>
  <si>
    <t>Sejmutí ornice s přemístěním na vzdálenost do 50 m</t>
  </si>
  <si>
    <t>m3</t>
  </si>
  <si>
    <t>983259700</t>
  </si>
  <si>
    <t>131201101</t>
  </si>
  <si>
    <t>Hloubení jam nezapažených v hornině tř. 3 objemu do 100 m3</t>
  </si>
  <si>
    <t>-1988246119</t>
  </si>
  <si>
    <t>131201109</t>
  </si>
  <si>
    <t>Příplatek za lepivost u hloubení jam nezapažených v hornině tř. 3</t>
  </si>
  <si>
    <t>-734289363</t>
  </si>
  <si>
    <t>131301101</t>
  </si>
  <si>
    <t>Hloubení jam nezapažených v hornině tř. 4 objemu do 100 m3</t>
  </si>
  <si>
    <t>-184727827</t>
  </si>
  <si>
    <t>131301109</t>
  </si>
  <si>
    <t>Příplatek za lepivost u hloubení jam nezapažených v hornině tř. 4</t>
  </si>
  <si>
    <t>-523665942</t>
  </si>
  <si>
    <t>161101102</t>
  </si>
  <si>
    <t>Svislé přemístění výkopku z horniny tř. 1 až 4 hl výkopu do 4 m</t>
  </si>
  <si>
    <t>-1472770281</t>
  </si>
  <si>
    <t>162501102</t>
  </si>
  <si>
    <t>Vodorovné přemístění do 3000 m výkopku/sypaniny z horniny tř. 1 až 4</t>
  </si>
  <si>
    <t>1477440486</t>
  </si>
  <si>
    <t>171101131</t>
  </si>
  <si>
    <t>Uložení sypaniny z hornin nesoudržných a soudržných střídavě do násypů zhutněných</t>
  </si>
  <si>
    <t>254676252</t>
  </si>
  <si>
    <t>174101101</t>
  </si>
  <si>
    <t>Zásyp jam, šachet rýh nebo kolem objektů sypaninou se zhutněním</t>
  </si>
  <si>
    <t>-1149505379</t>
  </si>
  <si>
    <t>181301112</t>
  </si>
  <si>
    <t>Rozprostření ornice tl vrstvy do 150 mm pl přes 500 m2 v rovině nebo ve svahu do 1:5</t>
  </si>
  <si>
    <t>m2</t>
  </si>
  <si>
    <t>-353202648</t>
  </si>
  <si>
    <t>Zakládání</t>
  </si>
  <si>
    <t>271532211</t>
  </si>
  <si>
    <t>Podsyp pod základové konstrukce se zhutněním z hrubého kameniva frakce 32 až 63 mm</t>
  </si>
  <si>
    <t>-1249233275</t>
  </si>
  <si>
    <t>14</t>
  </si>
  <si>
    <t>273321311</t>
  </si>
  <si>
    <t>Základové desky ze ŽB bez zvýšených nároků na prostředí tř. C 16/20</t>
  </si>
  <si>
    <t>29229961</t>
  </si>
  <si>
    <t>273351215</t>
  </si>
  <si>
    <t>Zřízení bednění stěn základových desek</t>
  </si>
  <si>
    <t>-1850232297</t>
  </si>
  <si>
    <t>16</t>
  </si>
  <si>
    <t>273351216</t>
  </si>
  <si>
    <t>Odstranění bednění stěn základových desek</t>
  </si>
  <si>
    <t>-1616963947</t>
  </si>
  <si>
    <t>17</t>
  </si>
  <si>
    <t>273361821</t>
  </si>
  <si>
    <t>Výztuž základových desek betonářskou ocelí 10 505 (R)</t>
  </si>
  <si>
    <t>t</t>
  </si>
  <si>
    <t>1229195890</t>
  </si>
  <si>
    <t>998</t>
  </si>
  <si>
    <t>Přesun hmot</t>
  </si>
  <si>
    <t>18</t>
  </si>
  <si>
    <t>998142251</t>
  </si>
  <si>
    <t>Přesun hmot pro nádrže, jímky, zásobníky a jámy betonové monolitické v do 25 m</t>
  </si>
  <si>
    <t>1788489359</t>
  </si>
  <si>
    <t>SO02 - Splašková kanalizace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</si>
  <si>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</si>
  <si>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</si>
  <si>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</si>
  <si>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</si>
  <si>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</si>
  <si>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</si>
  <si>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113107222</t>
  </si>
  <si>
    <t>Odstranění podkladu pl přes 200 m2 z kameniva drceného tl 200 mm</t>
  </si>
  <si>
    <t>1144773970</t>
  </si>
  <si>
    <t>113107224</t>
  </si>
  <si>
    <t>Odstranění podkladu pl přes 200 m2 z kameniva drceného tl 400 mm</t>
  </si>
  <si>
    <t>-1066804560</t>
  </si>
  <si>
    <t>113107242</t>
  </si>
  <si>
    <t>Odstranění podkladu pl přes 200 m2 živičných tl 100 mm</t>
  </si>
  <si>
    <t>1661175229</t>
  </si>
  <si>
    <t>113107243</t>
  </si>
  <si>
    <t>Odstranění podkladu pl přes 200 m2 živičných tl 150 mm</t>
  </si>
  <si>
    <t>-1634022868</t>
  </si>
  <si>
    <t>1570176113</t>
  </si>
  <si>
    <t>1614547333</t>
  </si>
  <si>
    <t>119001401</t>
  </si>
  <si>
    <t>Dočasné zajištění potrubí ocelového nebo litinového DN do 200</t>
  </si>
  <si>
    <t>m</t>
  </si>
  <si>
    <t>219818724</t>
  </si>
  <si>
    <t>119001421</t>
  </si>
  <si>
    <t>Dočasné zajištění kabelů a kabelových tratí ze 3 volně ložených kabelů</t>
  </si>
  <si>
    <t>1454602405</t>
  </si>
  <si>
    <t>572578370</t>
  </si>
  <si>
    <t>130001101</t>
  </si>
  <si>
    <t>Příplatek za ztížení vykopávky v blízkosti podzemního vedení</t>
  </si>
  <si>
    <t>-1711613327</t>
  </si>
  <si>
    <t>132201202</t>
  </si>
  <si>
    <t>Hloubení rýh š do 2000 mm v hornině tř. 3 objemu do 1000 m3</t>
  </si>
  <si>
    <t>530230111</t>
  </si>
  <si>
    <t>132201209</t>
  </si>
  <si>
    <t>Příplatek za lepivost k hloubení rýh š do 2000 mm v hornině tř. 3</t>
  </si>
  <si>
    <t>728091148</t>
  </si>
  <si>
    <t>132301202</t>
  </si>
  <si>
    <t>Hloubení rýh š do 2000 mm v hornině tř. 4 objemu do 1000 m3</t>
  </si>
  <si>
    <t>-1353140921</t>
  </si>
  <si>
    <t>132301209</t>
  </si>
  <si>
    <t>Příplatek za lepivost k hloubení rýh š do 2000 mm v hornině tř. 4</t>
  </si>
  <si>
    <t>382877918</t>
  </si>
  <si>
    <t>151101101</t>
  </si>
  <si>
    <t>Zřízení příložného pažení a rozepření stěn rýh hl do 2 m</t>
  </si>
  <si>
    <t>-1804274632</t>
  </si>
  <si>
    <t>151101111</t>
  </si>
  <si>
    <t>Odstranění příložného pažení a rozepření stěn rýh hl do 2 m</t>
  </si>
  <si>
    <t>1791052272</t>
  </si>
  <si>
    <t>161101101</t>
  </si>
  <si>
    <t>Svislé přemístění výkopku z horniny tř. 1 až 4 hl výkopu do 2,5 m</t>
  </si>
  <si>
    <t>1327316161</t>
  </si>
  <si>
    <t>-1741764280</t>
  </si>
  <si>
    <t>19</t>
  </si>
  <si>
    <t>2094684914</t>
  </si>
  <si>
    <t>20</t>
  </si>
  <si>
    <t>2035578566</t>
  </si>
  <si>
    <t>175151101</t>
  </si>
  <si>
    <t>Obsypání potrubí strojně sypaninou bez prohození, uloženou do 3 m</t>
  </si>
  <si>
    <t>625093279</t>
  </si>
  <si>
    <t>22</t>
  </si>
  <si>
    <t>M</t>
  </si>
  <si>
    <t>583312000</t>
  </si>
  <si>
    <t>štěrkopísek netříděný zásypový materiál</t>
  </si>
  <si>
    <t>2036050671</t>
  </si>
  <si>
    <t>VV</t>
  </si>
  <si>
    <t>587,312*2 'Přepočtené koeficientem množství</t>
  </si>
  <si>
    <t>23</t>
  </si>
  <si>
    <t>-1447184084</t>
  </si>
  <si>
    <t>24</t>
  </si>
  <si>
    <t>212752212</t>
  </si>
  <si>
    <t>Trativod z drenážních trubek plastových flexibilních D do 100 mm včetně lože otevřený výkop</t>
  </si>
  <si>
    <t>789308162</t>
  </si>
  <si>
    <t>Svislé a kompletní konstrukce</t>
  </si>
  <si>
    <t>25</t>
  </si>
  <si>
    <t>359901211</t>
  </si>
  <si>
    <t>Monitoring stoky jakékoli výšky na nové kanalizaci</t>
  </si>
  <si>
    <t>-103163414</t>
  </si>
  <si>
    <t>Vodorovné konstrukce</t>
  </si>
  <si>
    <t>26</t>
  </si>
  <si>
    <t>451541111</t>
  </si>
  <si>
    <t>Lože pod potrubí otevřený výkop ze štěrkodrtě</t>
  </si>
  <si>
    <t>-2053520312</t>
  </si>
  <si>
    <t>27</t>
  </si>
  <si>
    <t>451572111</t>
  </si>
  <si>
    <t>Lože pod potrubí otevřený výkop z kameniva drobného těženého</t>
  </si>
  <si>
    <t>-706811489</t>
  </si>
  <si>
    <t>Komunikace pozemní</t>
  </si>
  <si>
    <t>28</t>
  </si>
  <si>
    <t>564651113</t>
  </si>
  <si>
    <t>Podklad z kameniva hrubého drceného vel. 63-125 mm tl 170 mm</t>
  </si>
  <si>
    <t>-1529174609</t>
  </si>
  <si>
    <t>29</t>
  </si>
  <si>
    <t>564661111</t>
  </si>
  <si>
    <t>Podklad z kameniva hrubého drceného vel. 63-125 mm tl 200 mm</t>
  </si>
  <si>
    <t>1970882898</t>
  </si>
  <si>
    <t>30</t>
  </si>
  <si>
    <t>564761111</t>
  </si>
  <si>
    <t>Podklad z kameniva hrubého drceného vel. 32-63 mm tl 200 mm</t>
  </si>
  <si>
    <t>-1273555957</t>
  </si>
  <si>
    <t>31</t>
  </si>
  <si>
    <t>573231111</t>
  </si>
  <si>
    <t>Postřik živičný spojovací ze silniční emulze v množství do 0,7 kg/m2</t>
  </si>
  <si>
    <t>1542937048</t>
  </si>
  <si>
    <t>32</t>
  </si>
  <si>
    <t>577124131</t>
  </si>
  <si>
    <t>Asfaltový beton vrstva obrusná ACO 11 (ABS) tř. I tl 35 mm š do 3 m z modifikovaného asfaltu</t>
  </si>
  <si>
    <t>1365091611</t>
  </si>
  <si>
    <t>33</t>
  </si>
  <si>
    <t>577134131</t>
  </si>
  <si>
    <t>Asfaltový beton vrstva obrusná ACO 11 (ABS) tř. I tl 40 mm š do 3 m z modifikovaného asfaltu</t>
  </si>
  <si>
    <t>-897170657</t>
  </si>
  <si>
    <t>34</t>
  </si>
  <si>
    <t>577145131</t>
  </si>
  <si>
    <t>Asfaltový beton vrstva obrusná ACO 16 (ABH) tl 50 mm š do 3 m z modifikovaného asfaltu</t>
  </si>
  <si>
    <t>1208159733</t>
  </si>
  <si>
    <t>35</t>
  </si>
  <si>
    <t>577145132</t>
  </si>
  <si>
    <t>Asfaltový beton vrstva ložní ACL 16 (ABH) tl 50 mm š do 3 m z modifikovaného asfaltu</t>
  </si>
  <si>
    <t>-392088000</t>
  </si>
  <si>
    <t>36</t>
  </si>
  <si>
    <t>577165132</t>
  </si>
  <si>
    <t>Asfaltový beton vrstva ložní ACL 16 (ABH) tl 70 mm š do 3 m z modifikovaného asfaltu</t>
  </si>
  <si>
    <t>-913003509</t>
  </si>
  <si>
    <t>Trubní vedení</t>
  </si>
  <si>
    <t>37</t>
  </si>
  <si>
    <t>871365221</t>
  </si>
  <si>
    <t>Kanalizační potrubí z tvrdého PVC-systém KG tuhost třídy SN8 DN250</t>
  </si>
  <si>
    <t>-1116533428</t>
  </si>
  <si>
    <t>38</t>
  </si>
  <si>
    <t>877360320</t>
  </si>
  <si>
    <t>kus</t>
  </si>
  <si>
    <t>-572645841</t>
  </si>
  <si>
    <t>39</t>
  </si>
  <si>
    <t>286113990</t>
  </si>
  <si>
    <t>odbočka kanalizační plastová s hrdlem KGEA-250/150/45°</t>
  </si>
  <si>
    <t>987959816</t>
  </si>
  <si>
    <t>40</t>
  </si>
  <si>
    <t>890500500</t>
  </si>
  <si>
    <t>Šachta z betonových dílců pro DN 250 PREFA dno, výška vstupu 1,6 - 2,1 m, poklop, dodávka a montáž</t>
  </si>
  <si>
    <t>-1295974762</t>
  </si>
  <si>
    <t>41</t>
  </si>
  <si>
    <t>899722114</t>
  </si>
  <si>
    <t>Krytí potrubí z plastů výstražnou fólií z PVC 40 cm</t>
  </si>
  <si>
    <t>1257785630</t>
  </si>
  <si>
    <t>Ostatní konstrukce a práce, bourání</t>
  </si>
  <si>
    <t>42</t>
  </si>
  <si>
    <t>919112212</t>
  </si>
  <si>
    <t>Řezání spár pro vytvoření komůrky š 10 mm hl 20 mm pro těsnící zálivku v živičném krytu</t>
  </si>
  <si>
    <t>1808255972</t>
  </si>
  <si>
    <t>43</t>
  </si>
  <si>
    <t>919121111</t>
  </si>
  <si>
    <t>Těsnění spár zálivkou za studena pro komůrky š 10 mm hl 20 mm s těsnicím profilem</t>
  </si>
  <si>
    <t>-951040264</t>
  </si>
  <si>
    <t>44</t>
  </si>
  <si>
    <t>919735112</t>
  </si>
  <si>
    <t>Řezání stávajícího živičného krytu hl do 100 mm</t>
  </si>
  <si>
    <t>-206685751</t>
  </si>
  <si>
    <t>45</t>
  </si>
  <si>
    <t>919735113</t>
  </si>
  <si>
    <t>Řezání stávajícího živičného krytu hl do 150 mm</t>
  </si>
  <si>
    <t>8473610</t>
  </si>
  <si>
    <t>997</t>
  </si>
  <si>
    <t>Přesun sutě</t>
  </si>
  <si>
    <t>46</t>
  </si>
  <si>
    <t>997221551</t>
  </si>
  <si>
    <t>Vodorovná doprava suti ze sypkých materiálů do 1 km</t>
  </si>
  <si>
    <t>1629636397</t>
  </si>
  <si>
    <t>47</t>
  </si>
  <si>
    <t>997221559</t>
  </si>
  <si>
    <t>Příplatek ZKD 1 km u vodorovné dopravy suti ze sypkých materiálů</t>
  </si>
  <si>
    <t>-275761960</t>
  </si>
  <si>
    <t>637,504*39 'Přepočtené koeficientem množství</t>
  </si>
  <si>
    <t>48</t>
  </si>
  <si>
    <t>997221611</t>
  </si>
  <si>
    <t>Nakládání suti na dopravní prostředky pro vodorovnou dopravu</t>
  </si>
  <si>
    <t>1194708382</t>
  </si>
  <si>
    <t>49</t>
  </si>
  <si>
    <t>997221845</t>
  </si>
  <si>
    <t>Poplatek za uložení odpadu z asfaltových povrchů na skládce (skládkovné)</t>
  </si>
  <si>
    <t>845718276</t>
  </si>
  <si>
    <t>50</t>
  </si>
  <si>
    <t>997221855</t>
  </si>
  <si>
    <t>Poplatek za uložení odpadu z kameniva na skládce (skládkovné)</t>
  </si>
  <si>
    <t>2040387127</t>
  </si>
  <si>
    <t>51</t>
  </si>
  <si>
    <t>998276101</t>
  </si>
  <si>
    <t>Přesun hmot pro trubní vedení z trub z plastických hmot otevřený výkop</t>
  </si>
  <si>
    <t>-956878551</t>
  </si>
  <si>
    <t>SO03 - Vodovodní řady</t>
  </si>
  <si>
    <t>Soupis:</t>
  </si>
  <si>
    <t>01 - Přívodní řad</t>
  </si>
  <si>
    <t>OST - Ostatní</t>
  </si>
  <si>
    <t>111201101</t>
  </si>
  <si>
    <t>Odstranění křovin a stromů průměru kmene do 100 mm i s kořeny z celkové plochy do 1000 m2</t>
  </si>
  <si>
    <t>1736209510</t>
  </si>
  <si>
    <t>111201401</t>
  </si>
  <si>
    <t>Spálení křovin a stromů průměru kmene do 100 mm</t>
  </si>
  <si>
    <t>1903836834</t>
  </si>
  <si>
    <t>1955437733</t>
  </si>
  <si>
    <t>1171890384</t>
  </si>
  <si>
    <t>-587740378</t>
  </si>
  <si>
    <t>-1300617226</t>
  </si>
  <si>
    <t>-1749865646</t>
  </si>
  <si>
    <t>1218162987</t>
  </si>
  <si>
    <t>464063581</t>
  </si>
  <si>
    <t>-1745229176</t>
  </si>
  <si>
    <t>131201201</t>
  </si>
  <si>
    <t>Hloubení jam zapažených v hornině tř. 3 objemu do 100 m3</t>
  </si>
  <si>
    <t>-1836119276</t>
  </si>
  <si>
    <t>131201209</t>
  </si>
  <si>
    <t>Příplatek za lepivost u hloubení jam zapažených v hornině tř. 3</t>
  </si>
  <si>
    <t>1226671765</t>
  </si>
  <si>
    <t>131301201</t>
  </si>
  <si>
    <t>Hloubení jam zapažených v hornině tř. 4 objemu do 100 m3</t>
  </si>
  <si>
    <t>-1666477913</t>
  </si>
  <si>
    <t>131301209</t>
  </si>
  <si>
    <t>Příplatek za lepivost u hloubení jam zapažených v hornině tř. 4</t>
  </si>
  <si>
    <t>2017670416</t>
  </si>
  <si>
    <t>1997544473</t>
  </si>
  <si>
    <t>-1772882162</t>
  </si>
  <si>
    <t>1813528031</t>
  </si>
  <si>
    <t>877672968</t>
  </si>
  <si>
    <t>141721115</t>
  </si>
  <si>
    <t>Řízený zemní protlak hloubky do 6 m vnějšího průměru do 160 mm v hornině tř 1 až 4</t>
  </si>
  <si>
    <t>-2104147646</t>
  </si>
  <si>
    <t>286136040</t>
  </si>
  <si>
    <t>potrubí dvouvrstvé PE100 s 10% signalizační vrstvou, SDR 11, 160x14,6. L=12m</t>
  </si>
  <si>
    <t>-1699014915</t>
  </si>
  <si>
    <t>151101201</t>
  </si>
  <si>
    <t>Zřízení příložného pažení stěn výkopu hl do 4 m</t>
  </si>
  <si>
    <t>-234741111</t>
  </si>
  <si>
    <t>151101211</t>
  </si>
  <si>
    <t>Odstranění příložného pažení stěn hl do 4 m</t>
  </si>
  <si>
    <t>-1427122047</t>
  </si>
  <si>
    <t>151101301</t>
  </si>
  <si>
    <t>Zřízení rozepření stěn při pažení příložném hl do 4 m</t>
  </si>
  <si>
    <t>1906096883</t>
  </si>
  <si>
    <t>151101311</t>
  </si>
  <si>
    <t>Odstranění rozepření stěn při pažení příložném hl do 4 m</t>
  </si>
  <si>
    <t>-212032640</t>
  </si>
  <si>
    <t>-689701343</t>
  </si>
  <si>
    <t>-1115236796</t>
  </si>
  <si>
    <t>-1119467600</t>
  </si>
  <si>
    <t>-517698390</t>
  </si>
  <si>
    <t>-598988378</t>
  </si>
  <si>
    <t>-1043984380</t>
  </si>
  <si>
    <t>1684914436</t>
  </si>
  <si>
    <t>452313131</t>
  </si>
  <si>
    <t>Podkladní bloky z betonu prostého tř. C 12/15 otevřený výkop</t>
  </si>
  <si>
    <t>1931661262</t>
  </si>
  <si>
    <t>452321141</t>
  </si>
  <si>
    <t>Podkladní desky ze ŽB tř. C 16/20 otevřený výkop</t>
  </si>
  <si>
    <t>-188205575</t>
  </si>
  <si>
    <t>452351101</t>
  </si>
  <si>
    <t>Bednění podkladních desek nebo bloků nebo sedlového lože otevřený výkop</t>
  </si>
  <si>
    <t>-296827524</t>
  </si>
  <si>
    <t>452353101</t>
  </si>
  <si>
    <t>Bednění podkladních bloků otevřený výkop</t>
  </si>
  <si>
    <t>-1271448981</t>
  </si>
  <si>
    <t>452368211</t>
  </si>
  <si>
    <t>Výztuž podkladních desek nebo bloků nebo pražců otevřený výkop ze svařovaných sítí Kari</t>
  </si>
  <si>
    <t>2083660375</t>
  </si>
  <si>
    <t>867186254</t>
  </si>
  <si>
    <t>-189980680</t>
  </si>
  <si>
    <t>428198521</t>
  </si>
  <si>
    <t>-1749364441</t>
  </si>
  <si>
    <t>-1100058500</t>
  </si>
  <si>
    <t>857241131</t>
  </si>
  <si>
    <t>Montáž litinových tvarovek jednoosých hrdlových otevřený výkop s integrovaným těsněním DN 80</t>
  </si>
  <si>
    <t>-1649969204</t>
  </si>
  <si>
    <t>504908000016</t>
  </si>
  <si>
    <t>8/8 DÍRY KOLENO PATNÍ PŘÍRUBOVÉ DN 80 - 8/8 DÍRY</t>
  </si>
  <si>
    <t>KS</t>
  </si>
  <si>
    <t>-2042200315</t>
  </si>
  <si>
    <t>857261131</t>
  </si>
  <si>
    <t>Montáž litinových tvarovek jednoosých hrdlových otevřený výkop s integrovaným těsněním DN 100</t>
  </si>
  <si>
    <t>1653334946</t>
  </si>
  <si>
    <t>853010000016</t>
  </si>
  <si>
    <t>TVAROVKA OBLOUK 90° DN 100</t>
  </si>
  <si>
    <t>-1792709425</t>
  </si>
  <si>
    <t>857263131</t>
  </si>
  <si>
    <t>Montáž litinových tvarovek odbočných hrdlových otevřený výkop s integrovaným těsněním DN 100</t>
  </si>
  <si>
    <t>-1660093252</t>
  </si>
  <si>
    <t>851010008016</t>
  </si>
  <si>
    <t>TVAROVKA T KUS DN 100-80</t>
  </si>
  <si>
    <t>128</t>
  </si>
  <si>
    <t>115852061</t>
  </si>
  <si>
    <t>851010010016</t>
  </si>
  <si>
    <t>TVAROVKA T KUS DN 100-100</t>
  </si>
  <si>
    <t>315638527</t>
  </si>
  <si>
    <t>871251141</t>
  </si>
  <si>
    <t>Montáž potrubí z PE100 SDR 11 otevřený výkop svařovaných na tupo D 110 x 10,0 mm</t>
  </si>
  <si>
    <t>2130854139</t>
  </si>
  <si>
    <t>286136010</t>
  </si>
  <si>
    <t>potrubí dvouvrstvé PE100 s 10% signalizační vrstvou, SDR 11, 110x10,0. L=12m</t>
  </si>
  <si>
    <t>-389768429</t>
  </si>
  <si>
    <t>877261101</t>
  </si>
  <si>
    <t>Montáž elektrospojek na potrubí z PE trub D 110</t>
  </si>
  <si>
    <t>-93611752</t>
  </si>
  <si>
    <t>52</t>
  </si>
  <si>
    <t>286159750</t>
  </si>
  <si>
    <t>elektrospojka SDR 11, PE 100, PN 16 d 110</t>
  </si>
  <si>
    <t>1107877866</t>
  </si>
  <si>
    <t>53</t>
  </si>
  <si>
    <t>877261110</t>
  </si>
  <si>
    <t>Montáž elektrokolen 45° na potrubí z PE trub D 110</t>
  </si>
  <si>
    <t>-1802838825</t>
  </si>
  <si>
    <t>54</t>
  </si>
  <si>
    <t>286149490</t>
  </si>
  <si>
    <t>elektrokoleno 45°, PE 100, PN 16, d 110</t>
  </si>
  <si>
    <t>-1951327013</t>
  </si>
  <si>
    <t>55</t>
  </si>
  <si>
    <t>891241111</t>
  </si>
  <si>
    <t>Montáž vodovodních šoupátek otevřený výkop DN 80</t>
  </si>
  <si>
    <t>-1320096240</t>
  </si>
  <si>
    <t>56</t>
  </si>
  <si>
    <t>428A08000016</t>
  </si>
  <si>
    <t>ŠOUPĚ ''A''  PŘÍRUBOVÉ  ČSN DN 80 - 4 DÍRY</t>
  </si>
  <si>
    <t>-604127944</t>
  </si>
  <si>
    <t>57</t>
  </si>
  <si>
    <t>950A12515003</t>
  </si>
  <si>
    <t>SOUPRAVA ZEMNÍ TELESKOPICKÁ A/E1-1,3 -1,8 DN 125-150 (1,3-1,8m)</t>
  </si>
  <si>
    <t>-1107220000</t>
  </si>
  <si>
    <t>58</t>
  </si>
  <si>
    <t>891261111</t>
  </si>
  <si>
    <t>Montáž vodovodních šoupátek otevřený výkop DN 100</t>
  </si>
  <si>
    <t>-1689293065</t>
  </si>
  <si>
    <t>59</t>
  </si>
  <si>
    <t>404110011016</t>
  </si>
  <si>
    <t>ŠOUPĚ E2 PŘÍR/SYS 2000 DN 100/110</t>
  </si>
  <si>
    <t>25149603</t>
  </si>
  <si>
    <t>60</t>
  </si>
  <si>
    <t>900205010004</t>
  </si>
  <si>
    <t>SOUPRAVA ZEMNÍ E2-1,5 m DN 50-100 (1,5m)</t>
  </si>
  <si>
    <t>285034747</t>
  </si>
  <si>
    <t>61</t>
  </si>
  <si>
    <t>891247111</t>
  </si>
  <si>
    <t>Montáž hydrantů podzemních DN 80</t>
  </si>
  <si>
    <t>-1384195498</t>
  </si>
  <si>
    <t>62</t>
  </si>
  <si>
    <t>K24008015016</t>
  </si>
  <si>
    <t>HYDRANT DUO PODZEMNÍ DN 80/1,5 m</t>
  </si>
  <si>
    <t>594553848</t>
  </si>
  <si>
    <t>63</t>
  </si>
  <si>
    <t>892271111</t>
  </si>
  <si>
    <t>Tlaková zkouška vodou potrubí DN 100 nebo 125</t>
  </si>
  <si>
    <t>-77335035</t>
  </si>
  <si>
    <t>64</t>
  </si>
  <si>
    <t>892273122</t>
  </si>
  <si>
    <t>Proplach a dezinfekce vodovodního potrubí DN od 80 do 125</t>
  </si>
  <si>
    <t>-567674733</t>
  </si>
  <si>
    <t>65</t>
  </si>
  <si>
    <t>899401112</t>
  </si>
  <si>
    <t>Osazení poklopů litinových šoupátkových</t>
  </si>
  <si>
    <t>2036354178</t>
  </si>
  <si>
    <t>66</t>
  </si>
  <si>
    <t>175000000003</t>
  </si>
  <si>
    <t>POKLOP ULIČNÍ ŠOUP. KASI LOGO HAWLE DN HAWLE VODA</t>
  </si>
  <si>
    <t>778625521</t>
  </si>
  <si>
    <t>67</t>
  </si>
  <si>
    <t>348100000000</t>
  </si>
  <si>
    <t>PODKLAD. DESKA  UNI DN UNI</t>
  </si>
  <si>
    <t>1396316223</t>
  </si>
  <si>
    <t>68</t>
  </si>
  <si>
    <t>899401113</t>
  </si>
  <si>
    <t>Osazení poklopů litinových hydrantových</t>
  </si>
  <si>
    <t>1541854443</t>
  </si>
  <si>
    <t>69</t>
  </si>
  <si>
    <t>348200000000</t>
  </si>
  <si>
    <t xml:space="preserve">PODKLAD. DESKA  POD HYDRANT.POKLOP DN </t>
  </si>
  <si>
    <t>-1204088487</t>
  </si>
  <si>
    <t>70</t>
  </si>
  <si>
    <t>195000000002</t>
  </si>
  <si>
    <t>HYDRANTOVÝ POKLOP DN 21 kg / HAWLE - HYDRANT</t>
  </si>
  <si>
    <t>-1394502686</t>
  </si>
  <si>
    <t>71</t>
  </si>
  <si>
    <t>899721111</t>
  </si>
  <si>
    <t>Signalizační vodič DN do 150 mm na potrubí PVC</t>
  </si>
  <si>
    <t>455762121</t>
  </si>
  <si>
    <t>72</t>
  </si>
  <si>
    <t>-1016458127</t>
  </si>
  <si>
    <t>73</t>
  </si>
  <si>
    <t>-1770600962</t>
  </si>
  <si>
    <t>74</t>
  </si>
  <si>
    <t>-1910758037</t>
  </si>
  <si>
    <t>75</t>
  </si>
  <si>
    <t>-420652181</t>
  </si>
  <si>
    <t>76</t>
  </si>
  <si>
    <t>354882736</t>
  </si>
  <si>
    <t>77</t>
  </si>
  <si>
    <t>960233026</t>
  </si>
  <si>
    <t>45,552*39 'Přepočtené koeficientem množství</t>
  </si>
  <si>
    <t>78</t>
  </si>
  <si>
    <t>2006211250</t>
  </si>
  <si>
    <t>79</t>
  </si>
  <si>
    <t>-1022496781</t>
  </si>
  <si>
    <t>80</t>
  </si>
  <si>
    <t>-240160469</t>
  </si>
  <si>
    <t>81</t>
  </si>
  <si>
    <t>349597487</t>
  </si>
  <si>
    <t>OST</t>
  </si>
  <si>
    <t>Ostatní</t>
  </si>
  <si>
    <t>82</t>
  </si>
  <si>
    <t>OAŠ010001</t>
  </si>
  <si>
    <t>Armaturní šachta prefabrikovaná AŠ1, dodávka a montáž</t>
  </si>
  <si>
    <t>-1412759408</t>
  </si>
  <si>
    <t>83</t>
  </si>
  <si>
    <t>OAŠ010002</t>
  </si>
  <si>
    <t>Vystrojení armaturní šachty AŠ1, dodávka a montáž</t>
  </si>
  <si>
    <t>997241817</t>
  </si>
  <si>
    <t>02 - Rozvodný řad</t>
  </si>
  <si>
    <t>755104318</t>
  </si>
  <si>
    <t>1732538055</t>
  </si>
  <si>
    <t>285875604</t>
  </si>
  <si>
    <t>1498977563</t>
  </si>
  <si>
    <t>-78722510</t>
  </si>
  <si>
    <t>-1818329627</t>
  </si>
  <si>
    <t>-1676581398</t>
  </si>
  <si>
    <t>269694543</t>
  </si>
  <si>
    <t>-1111648075</t>
  </si>
  <si>
    <t>-1181458758</t>
  </si>
  <si>
    <t>932738556</t>
  </si>
  <si>
    <t>-921304925</t>
  </si>
  <si>
    <t>438667466</t>
  </si>
  <si>
    <t>-1169244849</t>
  </si>
  <si>
    <t>-1648208621</t>
  </si>
  <si>
    <t>481400602</t>
  </si>
  <si>
    <t>-1096172913</t>
  </si>
  <si>
    <t>-554303838</t>
  </si>
  <si>
    <t>1128363804</t>
  </si>
  <si>
    <t>1167038178</t>
  </si>
  <si>
    <t>1345318611</t>
  </si>
  <si>
    <t>868905728</t>
  </si>
  <si>
    <t>656502409</t>
  </si>
  <si>
    <t>-2133309210</t>
  </si>
  <si>
    <t>1075420453</t>
  </si>
  <si>
    <t>-865268970</t>
  </si>
  <si>
    <t>-1007902083</t>
  </si>
  <si>
    <t>1080298204</t>
  </si>
  <si>
    <t>-1467035888</t>
  </si>
  <si>
    <t>-1589875423</t>
  </si>
  <si>
    <t>-933941217</t>
  </si>
  <si>
    <t>1389557772</t>
  </si>
  <si>
    <t>2071147347</t>
  </si>
  <si>
    <t>853008000016</t>
  </si>
  <si>
    <t>TVAROVKA OBLOUK 90° DN 80</t>
  </si>
  <si>
    <t>-1356509061</t>
  </si>
  <si>
    <t>857243131</t>
  </si>
  <si>
    <t>Montáž litinových tvarovek odbočných hrdlových otevřený výkop s integrovaným těsněním DN 80</t>
  </si>
  <si>
    <t>69187552</t>
  </si>
  <si>
    <t>851008008016</t>
  </si>
  <si>
    <t>TVAROVKA T KUS DN 80-80</t>
  </si>
  <si>
    <t>1070400778</t>
  </si>
  <si>
    <t>871241141</t>
  </si>
  <si>
    <t>Montáž potrubí z PE100 SDR 11 otevřený výkop svařovaných na tupo D 90 x 8,2 mm</t>
  </si>
  <si>
    <t>1025457916</t>
  </si>
  <si>
    <t>286136000</t>
  </si>
  <si>
    <t>potrubí dvouvrstvé PE100 s 10% signalizační vrstvou, SDR 11, 90x8,2. L=12m</t>
  </si>
  <si>
    <t>-342405103</t>
  </si>
  <si>
    <t>877241101</t>
  </si>
  <si>
    <t>Montáž elektrospojek na potrubí z PE trub D 90</t>
  </si>
  <si>
    <t>882608982</t>
  </si>
  <si>
    <t>286159740</t>
  </si>
  <si>
    <t>elektrospojka SDR 11, PE 100, PN 16 d 90</t>
  </si>
  <si>
    <t>-914515553</t>
  </si>
  <si>
    <t>877241110</t>
  </si>
  <si>
    <t>Montáž elektrokolen 45° na potrubí z PE trub D 90</t>
  </si>
  <si>
    <t>-1211280603</t>
  </si>
  <si>
    <t>286149480</t>
  </si>
  <si>
    <t>elektrokoleno 45°, PE 100, PN 16, d 90</t>
  </si>
  <si>
    <t>-832879359</t>
  </si>
  <si>
    <t>891181111</t>
  </si>
  <si>
    <t>Montáž vodovodních šoupátek otevřený výkop DN 40</t>
  </si>
  <si>
    <t>2097494788</t>
  </si>
  <si>
    <t>280000103216</t>
  </si>
  <si>
    <t>"ŠOUPÁTKO ISO DOMOVNÍ PŘÍPOJKY DN 32-5/4"""</t>
  </si>
  <si>
    <t>-1219939858</t>
  </si>
  <si>
    <t>910103401500</t>
  </si>
  <si>
    <t>"SOUPRAVA ZEMNÍ PRO PŘÍPOJKY-1,5 m DN 3/4""-2"" (1,5m)"</t>
  </si>
  <si>
    <t>-618662810</t>
  </si>
  <si>
    <t>-342908721</t>
  </si>
  <si>
    <t>404108009016</t>
  </si>
  <si>
    <t>ŠOUPĚ E2 PŘÍR/SYS 2000 DN 80/90</t>
  </si>
  <si>
    <t>714992762</t>
  </si>
  <si>
    <t>824172849</t>
  </si>
  <si>
    <t>-1252383908</t>
  </si>
  <si>
    <t>-532302531</t>
  </si>
  <si>
    <t>891249111</t>
  </si>
  <si>
    <t>Montáž navrtávacích pasů na potrubí z jakýchkoli trub DN 80</t>
  </si>
  <si>
    <t>-315827471</t>
  </si>
  <si>
    <t>527009000116</t>
  </si>
  <si>
    <t>PAS NAVRT. HAWEX DN 90-1''</t>
  </si>
  <si>
    <t>-960152343</t>
  </si>
  <si>
    <t>892241111</t>
  </si>
  <si>
    <t>Tlaková zkouška vodou potrubí do 80</t>
  </si>
  <si>
    <t>29930267</t>
  </si>
  <si>
    <t>1365003349</t>
  </si>
  <si>
    <t>899401111</t>
  </si>
  <si>
    <t>Osazení poklopů litinových ventilových</t>
  </si>
  <si>
    <t>-876586633</t>
  </si>
  <si>
    <t>155000000000</t>
  </si>
  <si>
    <t xml:space="preserve">POKLOP ULIČNÍ LEHKÝ VODA DN </t>
  </si>
  <si>
    <t>742940168</t>
  </si>
  <si>
    <t>2044552589</t>
  </si>
  <si>
    <t>-596701347</t>
  </si>
  <si>
    <t>-688600785</t>
  </si>
  <si>
    <t>324575359</t>
  </si>
  <si>
    <t>1561136700</t>
  </si>
  <si>
    <t>-1072848606</t>
  </si>
  <si>
    <t>564538819</t>
  </si>
  <si>
    <t>1465938214</t>
  </si>
  <si>
    <t>-1169879588</t>
  </si>
  <si>
    <t>11844998</t>
  </si>
  <si>
    <t>1868267922</t>
  </si>
  <si>
    <t>433,244*39 'Přepočtené koeficientem množství</t>
  </si>
  <si>
    <t>-1339898282</t>
  </si>
  <si>
    <t>1819413362</t>
  </si>
  <si>
    <t>-924790251</t>
  </si>
  <si>
    <t>-251969481</t>
  </si>
  <si>
    <t>SO04 - ČOV - Zpevněné plochy a příjezdová komunikace</t>
  </si>
  <si>
    <t>1305358869</t>
  </si>
  <si>
    <t>122201101</t>
  </si>
  <si>
    <t>Odkopávky a prokopávky nezapažené v hornině tř. 3 objem do 100 m3</t>
  </si>
  <si>
    <t>-1978439405</t>
  </si>
  <si>
    <t>122201109</t>
  </si>
  <si>
    <t>Příplatek za lepivost u odkopávek v hornině tř. 1 až 3</t>
  </si>
  <si>
    <t>-1575529675</t>
  </si>
  <si>
    <t>-216726152</t>
  </si>
  <si>
    <t>2011702684</t>
  </si>
  <si>
    <t>181301102</t>
  </si>
  <si>
    <t>Rozprostření ornice tl vrstvy do 150 mm pl do 500 m2 v rovině nebo ve svahu do 1:5</t>
  </si>
  <si>
    <t>-2000086513</t>
  </si>
  <si>
    <t>181951102</t>
  </si>
  <si>
    <t>Úprava pláně v hornině tř. 1 až 4 se zhutněním</t>
  </si>
  <si>
    <t>1921230672</t>
  </si>
  <si>
    <t>564752111</t>
  </si>
  <si>
    <t>Podklad z vibrovaného štěrku VŠ tl 150 mm</t>
  </si>
  <si>
    <t>1796694735</t>
  </si>
  <si>
    <t>564851111</t>
  </si>
  <si>
    <t>Podklad ze štěrkodrtě ŠD tl 150 mm</t>
  </si>
  <si>
    <t>-2070558353</t>
  </si>
  <si>
    <t>569903311</t>
  </si>
  <si>
    <t>Zřízení zemních krajnic se zhutněním</t>
  </si>
  <si>
    <t>-1853536819</t>
  </si>
  <si>
    <t>571905111</t>
  </si>
  <si>
    <t>Posyp krytu kamenivem drceným nebo těženým do 25 kg/m2</t>
  </si>
  <si>
    <t>-2022388911</t>
  </si>
  <si>
    <t>998225111</t>
  </si>
  <si>
    <t>Přesun hmot pro pozemní komunikace s krytem z kamene, monolitickým betonovým nebo živičným</t>
  </si>
  <si>
    <t>681282534</t>
  </si>
  <si>
    <t>SO06 - ČOV - Terénní úpravy a oplocení areálu</t>
  </si>
  <si>
    <t xml:space="preserve">    9 - Ostatní konstrukce a práce-bourání</t>
  </si>
  <si>
    <t>-836163395</t>
  </si>
  <si>
    <t>1183681316</t>
  </si>
  <si>
    <t>1649788514</t>
  </si>
  <si>
    <t>1926253396</t>
  </si>
  <si>
    <t>-299517276</t>
  </si>
  <si>
    <t>770760829</t>
  </si>
  <si>
    <t>-1555965236</t>
  </si>
  <si>
    <t>564731111</t>
  </si>
  <si>
    <t>Podklad z kameniva hrubého drceného vel. 32-63 mm tl 100 mm</t>
  </si>
  <si>
    <t>490178478</t>
  </si>
  <si>
    <t>564762111</t>
  </si>
  <si>
    <t>Podklad z vibrovaného štěrku VŠ tl 200 mm</t>
  </si>
  <si>
    <t>42932604</t>
  </si>
  <si>
    <t>596211210</t>
  </si>
  <si>
    <t>Kladení zámkové dlažby komunikací pro pěší tl 80 mm skupiny A pl do 50 m2</t>
  </si>
  <si>
    <t>406780503</t>
  </si>
  <si>
    <t>592450070</t>
  </si>
  <si>
    <t>dlažba zámková H-PROFIL HBB 20x16,5x8 cm přírodní</t>
  </si>
  <si>
    <t>2066308332</t>
  </si>
  <si>
    <t>Ostatní konstrukce a práce-bourání</t>
  </si>
  <si>
    <t>900100001</t>
  </si>
  <si>
    <t>Oplocení z drátěného pletiva, ocelové sloupky vrata, vrátka, ostnatý drát, výška 2 m</t>
  </si>
  <si>
    <t>339064288</t>
  </si>
  <si>
    <t>916231213</t>
  </si>
  <si>
    <t>Osazení chodníkového obrubníku betonového stojatého s boční opěrou do lože z betonu prostého</t>
  </si>
  <si>
    <t>978648621</t>
  </si>
  <si>
    <t>592174160</t>
  </si>
  <si>
    <t>obrubník betonový chodníkový 100x10x25 cm</t>
  </si>
  <si>
    <t>1991454974</t>
  </si>
  <si>
    <t>548941838</t>
  </si>
  <si>
    <t>SO07 - ČOV - Vodovodní přípojka</t>
  </si>
  <si>
    <t>-746377603</t>
  </si>
  <si>
    <t>1831646818</t>
  </si>
  <si>
    <t>1053914536</t>
  </si>
  <si>
    <t>59471308</t>
  </si>
  <si>
    <t>1162521169</t>
  </si>
  <si>
    <t>1291710037</t>
  </si>
  <si>
    <t>514380597</t>
  </si>
  <si>
    <t>1940920676</t>
  </si>
  <si>
    <t>1930414151</t>
  </si>
  <si>
    <t>-1541162727</t>
  </si>
  <si>
    <t>1792127158</t>
  </si>
  <si>
    <t>748011351</t>
  </si>
  <si>
    <t>1776126128</t>
  </si>
  <si>
    <t>741480471</t>
  </si>
  <si>
    <t>1346522369</t>
  </si>
  <si>
    <t>318996520</t>
  </si>
  <si>
    <t>1519311680</t>
  </si>
  <si>
    <t>1096505249</t>
  </si>
  <si>
    <t>1709358813</t>
  </si>
  <si>
    <t>1599051505</t>
  </si>
  <si>
    <t>-2133568386</t>
  </si>
  <si>
    <t>-903615942</t>
  </si>
  <si>
    <t>1070816631</t>
  </si>
  <si>
    <t>871161141</t>
  </si>
  <si>
    <t>Montáž potrubí z PE100 SDR 11 otevřený výkop svařovaných na tupo D 32 x 3,0 mm</t>
  </si>
  <si>
    <t>1469759297</t>
  </si>
  <si>
    <t>286135950</t>
  </si>
  <si>
    <t>potrubí dvouvrstvé PE100 s 10% signalizační vrstvou, SDR 11, 32x3,0. L=12m</t>
  </si>
  <si>
    <t>-963630423</t>
  </si>
  <si>
    <t>877161101</t>
  </si>
  <si>
    <t>Montáž elektrospojek na potrubí z PE trub D 32</t>
  </si>
  <si>
    <t>-1737083364</t>
  </si>
  <si>
    <t>286159690</t>
  </si>
  <si>
    <t>elektrospojka SDR 11, PE 100, PN 16 d 32</t>
  </si>
  <si>
    <t>-2143353488</t>
  </si>
  <si>
    <t>877161110</t>
  </si>
  <si>
    <t>Montáž elektrokolen 45° na potrubí z PE trub D 32</t>
  </si>
  <si>
    <t>499743315</t>
  </si>
  <si>
    <t>286150100</t>
  </si>
  <si>
    <t>elektrokoleno 45°, PE 100, PN 16, d 32</t>
  </si>
  <si>
    <t>-368804779</t>
  </si>
  <si>
    <t>134942639</t>
  </si>
  <si>
    <t>877089733</t>
  </si>
  <si>
    <t>-1515094060</t>
  </si>
  <si>
    <t>141403760</t>
  </si>
  <si>
    <t>1988488927</t>
  </si>
  <si>
    <t>892233122</t>
  </si>
  <si>
    <t>Proplach a dezinfekce vodovodního potrubí DN od 40 do 70</t>
  </si>
  <si>
    <t>-1848350944</t>
  </si>
  <si>
    <t>-1246033047</t>
  </si>
  <si>
    <t>-315295113</t>
  </si>
  <si>
    <t>504964020</t>
  </si>
  <si>
    <t>1129586088</t>
  </si>
  <si>
    <t>-627411290</t>
  </si>
  <si>
    <t>1152420251</t>
  </si>
  <si>
    <t>-922249445</t>
  </si>
  <si>
    <t>1558603936</t>
  </si>
  <si>
    <t>1865823487</t>
  </si>
  <si>
    <t>-233346626</t>
  </si>
  <si>
    <t>3,328*39 'Přepočtené koeficientem množství</t>
  </si>
  <si>
    <t>1543823225</t>
  </si>
  <si>
    <t>-1886214565</t>
  </si>
  <si>
    <t>1084174702</t>
  </si>
  <si>
    <t>SO08 - ČOV - Vnitřní rozvod NN</t>
  </si>
  <si>
    <t>M - Práce a dodávky M</t>
  </si>
  <si>
    <t xml:space="preserve">    21-M - Elektromontáže</t>
  </si>
  <si>
    <t>Práce a dodávky M</t>
  </si>
  <si>
    <t>21-M</t>
  </si>
  <si>
    <t>Elektromontáže</t>
  </si>
  <si>
    <t>21M000001</t>
  </si>
  <si>
    <t>Přípojka elektro 1-AYKY 3*95+70, kabelová rýha NN přípojky hloubka 80 cm šířka 40 cm, zemnící pásek 30/4 mm FeZn, dodávka a montáž</t>
  </si>
  <si>
    <t>-330122162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</si>
  <si>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</si>
  <si>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</si>
  <si>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</si>
  <si>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</si>
  <si>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</si>
  <si>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</si>
  <si>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</si>
  <si>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</si>
  <si>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</si>
  <si>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</si>
  <si>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</si>
  <si>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</si>
  <si>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</si>
  <si>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</si>
  <si>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</si>
  <si>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</si>
  <si>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</si>
  <si>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</si>
  <si>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</si>
  <si>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</si>
  <si>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</si>
  <si>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</si>
  <si>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</si>
  <si>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</si>
  <si>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</si>
  <si>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</si>
  <si>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</si>
  <si>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</si>
  <si>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</si>
  <si>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</si>
  <si>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</si>
  <si>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</si>
  <si>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</si>
  <si>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</si>
  <si>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</si>
  <si>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</si>
  <si>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</si>
  <si>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</si>
  <si>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</si>
  <si>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</si>
  <si>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</si>
  <si>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</si>
  <si>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</si>
  <si>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</si>
  <si>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</si>
  <si>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</si>
  <si>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</si>
  <si>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</si>
  <si>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</si>
  <si>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</si>
  <si>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</si>
  <si>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</si>
  <si>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</si>
  <si>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</si>
  <si>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</si>
  <si>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</si>
  <si>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</si>
  <si>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</si>
  <si>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</si>
  <si>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</si>
  <si>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</si>
  <si>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</si>
  <si>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</si>
  <si>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</si>
  <si>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</si>
  <si>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</si>
  <si>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</si>
  <si>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</si>
  <si>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</si>
  <si>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</si>
  <si>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</si>
  <si>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</si>
  <si>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</si>
  <si>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</si>
  <si>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</si>
  <si>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</si>
  <si>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</si>
  <si>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</si>
  <si>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</si>
  <si>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</si>
  <si>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</si>
  <si>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</si>
  <si>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</si>
  <si>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</si>
  <si>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</si>
  <si>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</si>
  <si>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</si>
  <si>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</si>
  <si>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</si>
  <si>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</si>
  <si>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</si>
  <si>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</si>
  <si>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</si>
  <si>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</si>
  <si>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</si>
  <si>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</si>
  <si>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</si>
  <si>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</si>
  <si>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</si>
  <si>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</si>
  <si>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</si>
  <si>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</si>
  <si>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</si>
  <si>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</si>
  <si>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</si>
  <si>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</si>
  <si>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</si>
  <si>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</si>
  <si>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</si>
  <si>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</si>
  <si>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</si>
  <si>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</si>
  <si>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</si>
  <si>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</si>
  <si>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</si>
  <si>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</si>
  <si>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</si>
  <si>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</si>
  <si>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</si>
  <si>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</si>
  <si>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</si>
  <si>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</si>
  <si>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</si>
  <si>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</si>
  <si>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</si>
  <si>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</si>
  <si>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</si>
  <si>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</si>
  <si>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</si>
  <si>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</si>
  <si>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</si>
  <si>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</si>
  <si>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</si>
  <si>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</si>
  <si>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</si>
  <si>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</si>
  <si>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</si>
  <si>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</si>
  <si>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</si>
  <si>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</si>
  <si>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</si>
  <si>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</si>
  <si>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</si>
  <si>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</si>
  <si>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</si>
  <si>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</si>
  <si>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</si>
  <si>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</si>
  <si>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</si>
  <si>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</si>
  <si>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</si>
  <si>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</si>
  <si>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</si>
  <si>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</si>
  <si>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</si>
  <si>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</si>
  <si>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</si>
  <si>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</si>
  <si>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</si>
  <si>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</si>
  <si>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</si>
  <si>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</si>
  <si>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</si>
  <si>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</si>
  <si>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</si>
  <si>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</si>
  <si>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</si>
  <si>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</si>
  <si>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</si>
  <si>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</si>
  <si>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</si>
  <si>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</si>
  <si>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</si>
  <si>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</si>
  <si>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</si>
  <si>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</si>
  <si>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</si>
  <si>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</si>
  <si>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</si>
  <si>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</si>
  <si>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Montáž odboček na potrubí z PVC trub hladkých plnostěnných DN 250</t>
  </si>
</sst>
</file>

<file path=xl/styles.xml><?xml version="1.0" encoding="utf-8"?>
<styleSheet xmlns="http://schemas.openxmlformats.org/spreadsheetml/2006/main">
  <numFmts count="4">
    <numFmt numFmtId="172" formatCode="#,##0.00%"/>
    <numFmt numFmtId="173" formatCode="dd\.mm\.yyyy"/>
    <numFmt numFmtId="174" formatCode="#,##0.00000"/>
    <numFmt numFmtId="175" formatCode="#,##0.000"/>
  </numFmts>
  <fonts count="47">
    <font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8"/>
      <name val="Trebuchet MS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/>
      <right style="dotted">
        <color rgb="FF969696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/>
      <right style="thin">
        <color rgb="FF000000"/>
      </right>
      <top style="dotted">
        <color rgb="FF969696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4" fillId="0" borderId="0" applyAlignment="0">
      <alignment vertical="top" wrapText="1"/>
      <protection locked="0"/>
    </xf>
  </cellStyleXfs>
  <cellXfs count="354">
    <xf numFmtId="0" fontId="1" fillId="0" borderId="0" xfId="0" applyFont="1"/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1" fillId="3" borderId="0" xfId="0" applyFont="1" applyFill="1"/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1" fillId="0" borderId="13" xfId="0" applyFont="1" applyBorder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/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29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74" fontId="32" fillId="0" borderId="0" xfId="0" applyNumberFormat="1" applyFont="1" applyBorder="1" applyAlignment="1">
      <alignment vertical="center"/>
    </xf>
    <xf numFmtId="4" fontId="32" fillId="0" borderId="2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35" fillId="0" borderId="29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174" fontId="35" fillId="0" borderId="0" xfId="0" applyNumberFormat="1" applyFont="1" applyBorder="1" applyAlignment="1">
      <alignment vertical="center"/>
    </xf>
    <xf numFmtId="4" fontId="35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6" fillId="0" borderId="29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174" fontId="36" fillId="0" borderId="0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5" fillId="0" borderId="30" xfId="0" applyNumberFormat="1" applyFont="1" applyBorder="1" applyAlignment="1">
      <alignment vertical="center"/>
    </xf>
    <xf numFmtId="4" fontId="35" fillId="0" borderId="31" xfId="0" applyNumberFormat="1" applyFont="1" applyBorder="1" applyAlignment="1">
      <alignment vertical="center"/>
    </xf>
    <xf numFmtId="174" fontId="35" fillId="0" borderId="31" xfId="0" applyNumberFormat="1" applyFont="1" applyBorder="1" applyAlignment="1">
      <alignment vertical="center"/>
    </xf>
    <xf numFmtId="4" fontId="35" fillId="0" borderId="32" xfId="0" applyNumberFormat="1" applyFont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4" fontId="22" fillId="0" borderId="0" xfId="0" applyNumberFormat="1" applyFont="1" applyBorder="1" applyAlignment="1">
      <alignment vertical="center"/>
    </xf>
    <xf numFmtId="172" fontId="22" fillId="0" borderId="0" xfId="0" applyNumberFormat="1" applyFont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vertical="center"/>
      <protection locked="0"/>
    </xf>
    <xf numFmtId="4" fontId="3" fillId="5" borderId="17" xfId="0" applyNumberFormat="1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 applyProtection="1">
      <alignment vertical="center"/>
      <protection locked="0"/>
    </xf>
    <xf numFmtId="4" fontId="23" fillId="0" borderId="31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8" fillId="5" borderId="26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>
      <alignment horizontal="center" vertical="center" wrapText="1"/>
    </xf>
    <xf numFmtId="4" fontId="31" fillId="0" borderId="0" xfId="0" applyNumberFormat="1" applyFont="1" applyAlignment="1"/>
    <xf numFmtId="174" fontId="39" fillId="0" borderId="21" xfId="0" applyNumberFormat="1" applyFont="1" applyBorder="1" applyAlignment="1"/>
    <xf numFmtId="174" fontId="39" fillId="0" borderId="22" xfId="0" applyNumberFormat="1" applyFont="1" applyBorder="1" applyAlignment="1"/>
    <xf numFmtId="4" fontId="11" fillId="0" borderId="0" xfId="0" applyNumberFormat="1" applyFont="1" applyAlignment="1">
      <alignment vertical="center"/>
    </xf>
    <xf numFmtId="0" fontId="24" fillId="0" borderId="12" xfId="0" applyFont="1" applyBorder="1" applyAlignment="1"/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Alignment="1" applyProtection="1">
      <protection locked="0"/>
    </xf>
    <xf numFmtId="4" fontId="23" fillId="0" borderId="0" xfId="0" applyNumberFormat="1" applyFont="1" applyBorder="1" applyAlignment="1"/>
    <xf numFmtId="0" fontId="24" fillId="0" borderId="29" xfId="0" applyFont="1" applyBorder="1" applyAlignment="1"/>
    <xf numFmtId="0" fontId="24" fillId="0" borderId="0" xfId="0" applyFont="1" applyBorder="1" applyAlignment="1"/>
    <xf numFmtId="174" fontId="24" fillId="0" borderId="0" xfId="0" applyNumberFormat="1" applyFont="1" applyBorder="1" applyAlignment="1"/>
    <xf numFmtId="174" fontId="24" fillId="0" borderId="23" xfId="0" applyNumberFormat="1" applyFont="1" applyBorder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175" fontId="1" fillId="0" borderId="35" xfId="0" applyNumberFormat="1" applyFont="1" applyBorder="1" applyAlignment="1" applyProtection="1">
      <alignment vertical="center"/>
      <protection locked="0"/>
    </xf>
    <xf numFmtId="4" fontId="1" fillId="2" borderId="35" xfId="0" applyNumberFormat="1" applyFont="1" applyFill="1" applyBorder="1" applyAlignment="1" applyProtection="1">
      <alignment vertical="center"/>
      <protection locked="0"/>
    </xf>
    <xf numFmtId="4" fontId="1" fillId="0" borderId="35" xfId="0" applyNumberFormat="1" applyFont="1" applyBorder="1" applyAlignment="1" applyProtection="1">
      <alignment vertical="center"/>
      <protection locked="0"/>
    </xf>
    <xf numFmtId="0" fontId="22" fillId="2" borderId="3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74" fontId="22" fillId="0" borderId="0" xfId="0" applyNumberFormat="1" applyFont="1" applyBorder="1" applyAlignment="1">
      <alignment vertical="center"/>
    </xf>
    <xf numFmtId="174" fontId="22" fillId="0" borderId="23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174" fontId="22" fillId="0" borderId="31" xfId="0" applyNumberFormat="1" applyFont="1" applyBorder="1" applyAlignment="1">
      <alignment vertical="center"/>
    </xf>
    <xf numFmtId="174" fontId="22" fillId="0" borderId="32" xfId="0" applyNumberFormat="1" applyFont="1" applyBorder="1" applyAlignment="1">
      <alignment vertical="center"/>
    </xf>
    <xf numFmtId="0" fontId="1" fillId="0" borderId="0" xfId="0" applyFont="1" applyAlignment="1"/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1" xfId="0" applyFont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5" fillId="0" borderId="31" xfId="0" applyFont="1" applyBorder="1" applyAlignment="1" applyProtection="1">
      <alignment vertical="center"/>
      <protection locked="0"/>
    </xf>
    <xf numFmtId="4" fontId="25" fillId="0" borderId="3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0" xfId="0" applyFont="1" applyAlignment="1">
      <alignment horizontal="left"/>
    </xf>
    <xf numFmtId="4" fontId="23" fillId="0" borderId="0" xfId="0" applyNumberFormat="1" applyFont="1" applyAlignment="1"/>
    <xf numFmtId="0" fontId="25" fillId="0" borderId="0" xfId="0" applyFont="1" applyBorder="1" applyAlignment="1">
      <alignment horizontal="left"/>
    </xf>
    <xf numFmtId="4" fontId="25" fillId="0" borderId="0" xfId="0" applyNumberFormat="1" applyFont="1" applyBorder="1" applyAlignment="1"/>
    <xf numFmtId="0" fontId="40" fillId="0" borderId="35" xfId="0" applyFont="1" applyBorder="1" applyAlignment="1" applyProtection="1">
      <alignment horizontal="center" vertical="center"/>
      <protection locked="0"/>
    </xf>
    <xf numFmtId="49" fontId="40" fillId="0" borderId="35" xfId="0" applyNumberFormat="1" applyFont="1" applyBorder="1" applyAlignment="1" applyProtection="1">
      <alignment horizontal="left" vertical="center" wrapText="1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5" xfId="0" applyFont="1" applyBorder="1" applyAlignment="1" applyProtection="1">
      <alignment horizontal="center" vertical="center" wrapText="1"/>
      <protection locked="0"/>
    </xf>
    <xf numFmtId="175" fontId="40" fillId="0" borderId="35" xfId="0" applyNumberFormat="1" applyFont="1" applyBorder="1" applyAlignment="1" applyProtection="1">
      <alignment vertical="center"/>
      <protection locked="0"/>
    </xf>
    <xf numFmtId="4" fontId="40" fillId="2" borderId="35" xfId="0" applyNumberFormat="1" applyFont="1" applyFill="1" applyBorder="1" applyAlignment="1" applyProtection="1">
      <alignment vertical="center"/>
      <protection locked="0"/>
    </xf>
    <xf numFmtId="4" fontId="40" fillId="0" borderId="35" xfId="0" applyNumberFormat="1" applyFont="1" applyBorder="1" applyAlignment="1" applyProtection="1">
      <alignment vertical="center"/>
      <protection locked="0"/>
    </xf>
    <xf numFmtId="0" fontId="40" fillId="0" borderId="12" xfId="0" applyFont="1" applyBorder="1" applyAlignment="1">
      <alignment vertical="center"/>
    </xf>
    <xf numFmtId="0" fontId="40" fillId="2" borderId="35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175" fontId="26" fillId="0" borderId="0" xfId="0" applyNumberFormat="1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1" fillId="3" borderId="0" xfId="1" applyFill="1"/>
    <xf numFmtId="0" fontId="42" fillId="0" borderId="0" xfId="1" applyFont="1" applyAlignment="1">
      <alignment horizontal="center" vertical="center"/>
    </xf>
    <xf numFmtId="0" fontId="4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44" fillId="3" borderId="0" xfId="1" applyFont="1" applyFill="1" applyAlignment="1">
      <alignment vertical="center"/>
    </xf>
    <xf numFmtId="0" fontId="27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alignment horizontal="left" vertical="center"/>
    </xf>
    <xf numFmtId="0" fontId="44" fillId="3" borderId="0" xfId="1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14" fillId="0" borderId="0" xfId="2" applyAlignment="1">
      <alignment vertical="top"/>
      <protection locked="0"/>
    </xf>
    <xf numFmtId="0" fontId="12" fillId="0" borderId="1" xfId="2" applyFont="1" applyBorder="1" applyAlignment="1">
      <alignment vertical="center" wrapText="1"/>
      <protection locked="0"/>
    </xf>
    <xf numFmtId="0" fontId="12" fillId="0" borderId="2" xfId="2" applyFont="1" applyBorder="1" applyAlignment="1">
      <alignment vertical="center" wrapText="1"/>
      <protection locked="0"/>
    </xf>
    <xf numFmtId="0" fontId="12" fillId="0" borderId="3" xfId="2" applyFont="1" applyBorder="1" applyAlignment="1">
      <alignment vertical="center" wrapText="1"/>
      <protection locked="0"/>
    </xf>
    <xf numFmtId="0" fontId="12" fillId="0" borderId="4" xfId="2" applyFont="1" applyBorder="1" applyAlignment="1">
      <alignment horizontal="center" vertical="center" wrapText="1"/>
      <protection locked="0"/>
    </xf>
    <xf numFmtId="0" fontId="12" fillId="0" borderId="5" xfId="2" applyFont="1" applyBorder="1" applyAlignment="1">
      <alignment horizontal="center" vertical="center" wrapText="1"/>
      <protection locked="0"/>
    </xf>
    <xf numFmtId="0" fontId="14" fillId="0" borderId="0" xfId="2" applyAlignment="1">
      <alignment horizontal="center" vertical="center"/>
      <protection locked="0"/>
    </xf>
    <xf numFmtId="0" fontId="12" fillId="0" borderId="4" xfId="2" applyFont="1" applyBorder="1" applyAlignment="1">
      <alignment vertical="center" wrapText="1"/>
      <protection locked="0"/>
    </xf>
    <xf numFmtId="0" fontId="12" fillId="0" borderId="5" xfId="2" applyFont="1" applyBorder="1" applyAlignment="1">
      <alignment vertical="center" wrapText="1"/>
      <protection locked="0"/>
    </xf>
    <xf numFmtId="0" fontId="16" fillId="0" borderId="0" xfId="2" applyFont="1" applyBorder="1" applyAlignment="1">
      <alignment horizontal="left" vertical="center" wrapText="1"/>
      <protection locked="0"/>
    </xf>
    <xf numFmtId="0" fontId="17" fillId="0" borderId="0" xfId="2" applyFont="1" applyBorder="1" applyAlignment="1">
      <alignment horizontal="left" vertical="center" wrapText="1"/>
      <protection locked="0"/>
    </xf>
    <xf numFmtId="0" fontId="17" fillId="0" borderId="4" xfId="2" applyFont="1" applyBorder="1" applyAlignment="1">
      <alignment vertical="center" wrapText="1"/>
      <protection locked="0"/>
    </xf>
    <xf numFmtId="0" fontId="17" fillId="0" borderId="0" xfId="2" applyFont="1" applyBorder="1" applyAlignment="1">
      <alignment vertical="center" wrapText="1"/>
      <protection locked="0"/>
    </xf>
    <xf numFmtId="0" fontId="17" fillId="0" borderId="0" xfId="2" applyFont="1" applyBorder="1" applyAlignment="1">
      <alignment vertical="center"/>
      <protection locked="0"/>
    </xf>
    <xf numFmtId="0" fontId="17" fillId="0" borderId="0" xfId="2" applyFont="1" applyBorder="1" applyAlignment="1">
      <alignment horizontal="left" vertical="center"/>
      <protection locked="0"/>
    </xf>
    <xf numFmtId="49" fontId="17" fillId="0" borderId="0" xfId="2" applyNumberFormat="1" applyFont="1" applyBorder="1" applyAlignment="1">
      <alignment vertical="center" wrapText="1"/>
      <protection locked="0"/>
    </xf>
    <xf numFmtId="0" fontId="12" fillId="0" borderId="6" xfId="2" applyFont="1" applyBorder="1" applyAlignment="1">
      <alignment vertical="center" wrapText="1"/>
      <protection locked="0"/>
    </xf>
    <xf numFmtId="0" fontId="13" fillId="0" borderId="7" xfId="2" applyFont="1" applyBorder="1" applyAlignment="1">
      <alignment vertical="center" wrapText="1"/>
      <protection locked="0"/>
    </xf>
    <xf numFmtId="0" fontId="12" fillId="0" borderId="8" xfId="2" applyFont="1" applyBorder="1" applyAlignment="1">
      <alignment vertical="center" wrapText="1"/>
      <protection locked="0"/>
    </xf>
    <xf numFmtId="0" fontId="12" fillId="0" borderId="0" xfId="2" applyFont="1" applyBorder="1" applyAlignment="1">
      <alignment vertical="top"/>
      <protection locked="0"/>
    </xf>
    <xf numFmtId="0" fontId="12" fillId="0" borderId="0" xfId="2" applyFont="1" applyAlignment="1">
      <alignment vertical="top"/>
      <protection locked="0"/>
    </xf>
    <xf numFmtId="0" fontId="12" fillId="0" borderId="1" xfId="2" applyFont="1" applyBorder="1" applyAlignment="1">
      <alignment horizontal="left" vertical="center"/>
      <protection locked="0"/>
    </xf>
    <xf numFmtId="0" fontId="12" fillId="0" borderId="2" xfId="2" applyFont="1" applyBorder="1" applyAlignment="1">
      <alignment horizontal="left" vertical="center"/>
      <protection locked="0"/>
    </xf>
    <xf numFmtId="0" fontId="12" fillId="0" borderId="3" xfId="2" applyFont="1" applyBorder="1" applyAlignment="1">
      <alignment horizontal="left" vertical="center"/>
      <protection locked="0"/>
    </xf>
    <xf numFmtId="0" fontId="12" fillId="0" borderId="4" xfId="2" applyFont="1" applyBorder="1" applyAlignment="1">
      <alignment horizontal="left" vertical="center"/>
      <protection locked="0"/>
    </xf>
    <xf numFmtId="0" fontId="12" fillId="0" borderId="5" xfId="2" applyFont="1" applyBorder="1" applyAlignment="1">
      <alignment horizontal="left" vertical="center"/>
      <protection locked="0"/>
    </xf>
    <xf numFmtId="0" fontId="16" fillId="0" borderId="0" xfId="2" applyFont="1" applyBorder="1" applyAlignment="1">
      <alignment horizontal="left" vertical="center"/>
      <protection locked="0"/>
    </xf>
    <xf numFmtId="0" fontId="20" fillId="0" borderId="0" xfId="2" applyFont="1" applyAlignment="1">
      <alignment horizontal="left" vertical="center"/>
      <protection locked="0"/>
    </xf>
    <xf numFmtId="0" fontId="16" fillId="0" borderId="7" xfId="2" applyFont="1" applyBorder="1" applyAlignment="1">
      <alignment horizontal="left" vertical="center"/>
      <protection locked="0"/>
    </xf>
    <xf numFmtId="0" fontId="16" fillId="0" borderId="7" xfId="2" applyFont="1" applyBorder="1" applyAlignment="1">
      <alignment horizontal="center" vertical="center"/>
      <protection locked="0"/>
    </xf>
    <xf numFmtId="0" fontId="20" fillId="0" borderId="7" xfId="2" applyFont="1" applyBorder="1" applyAlignment="1">
      <alignment horizontal="left" vertical="center"/>
      <protection locked="0"/>
    </xf>
    <xf numFmtId="0" fontId="19" fillId="0" borderId="0" xfId="2" applyFont="1" applyBorder="1" applyAlignment="1">
      <alignment horizontal="left" vertical="center"/>
      <protection locked="0"/>
    </xf>
    <xf numFmtId="0" fontId="17" fillId="0" borderId="0" xfId="2" applyFont="1" applyAlignment="1">
      <alignment horizontal="left" vertical="center"/>
      <protection locked="0"/>
    </xf>
    <xf numFmtId="0" fontId="17" fillId="0" borderId="0" xfId="2" applyFont="1" applyBorder="1" applyAlignment="1">
      <alignment horizontal="center" vertical="center"/>
      <protection locked="0"/>
    </xf>
    <xf numFmtId="0" fontId="17" fillId="0" borderId="4" xfId="2" applyFont="1" applyBorder="1" applyAlignment="1">
      <alignment horizontal="left" vertical="center"/>
      <protection locked="0"/>
    </xf>
    <xf numFmtId="0" fontId="17" fillId="0" borderId="0" xfId="2" applyFont="1" applyFill="1" applyBorder="1" applyAlignment="1">
      <alignment horizontal="left" vertical="center"/>
      <protection locked="0"/>
    </xf>
    <xf numFmtId="0" fontId="17" fillId="0" borderId="0" xfId="2" applyFont="1" applyFill="1" applyBorder="1" applyAlignment="1">
      <alignment horizontal="center" vertical="center"/>
      <protection locked="0"/>
    </xf>
    <xf numFmtId="0" fontId="12" fillId="0" borderId="6" xfId="2" applyFont="1" applyBorder="1" applyAlignment="1">
      <alignment horizontal="left" vertical="center"/>
      <protection locked="0"/>
    </xf>
    <xf numFmtId="0" fontId="13" fillId="0" borderId="7" xfId="2" applyFont="1" applyBorder="1" applyAlignment="1">
      <alignment horizontal="left" vertical="center"/>
      <protection locked="0"/>
    </xf>
    <xf numFmtId="0" fontId="12" fillId="0" borderId="8" xfId="2" applyFont="1" applyBorder="1" applyAlignment="1">
      <alignment horizontal="left" vertical="center"/>
      <protection locked="0"/>
    </xf>
    <xf numFmtId="0" fontId="12" fillId="0" borderId="0" xfId="2" applyFont="1" applyBorder="1" applyAlignment="1">
      <alignment horizontal="left" vertical="center"/>
      <protection locked="0"/>
    </xf>
    <xf numFmtId="0" fontId="13" fillId="0" borderId="0" xfId="2" applyFont="1" applyBorder="1" applyAlignment="1">
      <alignment horizontal="left" vertical="center"/>
      <protection locked="0"/>
    </xf>
    <xf numFmtId="0" fontId="20" fillId="0" borderId="0" xfId="2" applyFont="1" applyBorder="1" applyAlignment="1">
      <alignment horizontal="left" vertical="center"/>
      <protection locked="0"/>
    </xf>
    <xf numFmtId="0" fontId="17" fillId="0" borderId="7" xfId="2" applyFont="1" applyBorder="1" applyAlignment="1">
      <alignment horizontal="left" vertical="center"/>
      <protection locked="0"/>
    </xf>
    <xf numFmtId="0" fontId="12" fillId="0" borderId="0" xfId="2" applyFont="1" applyBorder="1" applyAlignment="1">
      <alignment horizontal="left" vertical="center" wrapText="1"/>
      <protection locked="0"/>
    </xf>
    <xf numFmtId="0" fontId="17" fillId="0" borderId="0" xfId="2" applyFont="1" applyBorder="1" applyAlignment="1">
      <alignment horizontal="center" vertical="center" wrapText="1"/>
      <protection locked="0"/>
    </xf>
    <xf numFmtId="0" fontId="12" fillId="0" borderId="1" xfId="2" applyFont="1" applyBorder="1" applyAlignment="1">
      <alignment horizontal="left" vertical="center" wrapText="1"/>
      <protection locked="0"/>
    </xf>
    <xf numFmtId="0" fontId="12" fillId="0" borderId="2" xfId="2" applyFont="1" applyBorder="1" applyAlignment="1">
      <alignment horizontal="left" vertical="center" wrapText="1"/>
      <protection locked="0"/>
    </xf>
    <xf numFmtId="0" fontId="12" fillId="0" borderId="3" xfId="2" applyFont="1" applyBorder="1" applyAlignment="1">
      <alignment horizontal="left" vertical="center" wrapText="1"/>
      <protection locked="0"/>
    </xf>
    <xf numFmtId="0" fontId="12" fillId="0" borderId="4" xfId="2" applyFont="1" applyBorder="1" applyAlignment="1">
      <alignment horizontal="left" vertical="center" wrapText="1"/>
      <protection locked="0"/>
    </xf>
    <xf numFmtId="0" fontId="12" fillId="0" borderId="5" xfId="2" applyFont="1" applyBorder="1" applyAlignment="1">
      <alignment horizontal="left" vertical="center" wrapText="1"/>
      <protection locked="0"/>
    </xf>
    <xf numFmtId="0" fontId="20" fillId="0" borderId="4" xfId="2" applyFont="1" applyBorder="1" applyAlignment="1">
      <alignment horizontal="left" vertical="center" wrapText="1"/>
      <protection locked="0"/>
    </xf>
    <xf numFmtId="0" fontId="20" fillId="0" borderId="5" xfId="2" applyFont="1" applyBorder="1" applyAlignment="1">
      <alignment horizontal="left" vertical="center" wrapText="1"/>
      <protection locked="0"/>
    </xf>
    <xf numFmtId="0" fontId="17" fillId="0" borderId="4" xfId="2" applyFont="1" applyBorder="1" applyAlignment="1">
      <alignment horizontal="left" vertical="center" wrapText="1"/>
      <protection locked="0"/>
    </xf>
    <xf numFmtId="0" fontId="17" fillId="0" borderId="5" xfId="2" applyFont="1" applyBorder="1" applyAlignment="1">
      <alignment horizontal="left" vertical="center" wrapText="1"/>
      <protection locked="0"/>
    </xf>
    <xf numFmtId="0" fontId="17" fillId="0" borderId="5" xfId="2" applyFont="1" applyBorder="1" applyAlignment="1">
      <alignment horizontal="left" vertical="center"/>
      <protection locked="0"/>
    </xf>
    <xf numFmtId="0" fontId="17" fillId="0" borderId="6" xfId="2" applyFont="1" applyBorder="1" applyAlignment="1">
      <alignment horizontal="left" vertical="center" wrapText="1"/>
      <protection locked="0"/>
    </xf>
    <xf numFmtId="0" fontId="17" fillId="0" borderId="7" xfId="2" applyFont="1" applyBorder="1" applyAlignment="1">
      <alignment horizontal="left" vertical="center" wrapText="1"/>
      <protection locked="0"/>
    </xf>
    <xf numFmtId="0" fontId="17" fillId="0" borderId="8" xfId="2" applyFont="1" applyBorder="1" applyAlignment="1">
      <alignment horizontal="left" vertical="center" wrapText="1"/>
      <protection locked="0"/>
    </xf>
    <xf numFmtId="0" fontId="17" fillId="0" borderId="0" xfId="2" applyFont="1" applyBorder="1" applyAlignment="1">
      <alignment horizontal="left" vertical="top"/>
      <protection locked="0"/>
    </xf>
    <xf numFmtId="0" fontId="17" fillId="0" borderId="0" xfId="2" applyFont="1" applyBorder="1" applyAlignment="1">
      <alignment horizontal="center" vertical="top"/>
      <protection locked="0"/>
    </xf>
    <xf numFmtId="0" fontId="17" fillId="0" borderId="6" xfId="2" applyFont="1" applyBorder="1" applyAlignment="1">
      <alignment horizontal="left" vertical="center"/>
      <protection locked="0"/>
    </xf>
    <xf numFmtId="0" fontId="17" fillId="0" borderId="8" xfId="2" applyFont="1" applyBorder="1" applyAlignment="1">
      <alignment horizontal="left" vertical="center"/>
      <protection locked="0"/>
    </xf>
    <xf numFmtId="0" fontId="20" fillId="0" borderId="0" xfId="2" applyFont="1" applyAlignment="1">
      <alignment vertical="center"/>
      <protection locked="0"/>
    </xf>
    <xf numFmtId="0" fontId="16" fillId="0" borderId="0" xfId="2" applyFont="1" applyBorder="1" applyAlignment="1">
      <alignment vertical="center"/>
      <protection locked="0"/>
    </xf>
    <xf numFmtId="0" fontId="20" fillId="0" borderId="7" xfId="2" applyFont="1" applyBorder="1" applyAlignment="1">
      <alignment vertical="center"/>
      <protection locked="0"/>
    </xf>
    <xf numFmtId="0" fontId="16" fillId="0" borderId="7" xfId="2" applyFont="1" applyBorder="1" applyAlignment="1">
      <alignment vertical="center"/>
      <protection locked="0"/>
    </xf>
    <xf numFmtId="0" fontId="14" fillId="0" borderId="0" xfId="2" applyBorder="1" applyAlignment="1">
      <alignment vertical="top"/>
      <protection locked="0"/>
    </xf>
    <xf numFmtId="49" fontId="17" fillId="0" borderId="0" xfId="2" applyNumberFormat="1" applyFont="1" applyBorder="1" applyAlignment="1">
      <alignment horizontal="left" vertical="center"/>
      <protection locked="0"/>
    </xf>
    <xf numFmtId="0" fontId="14" fillId="0" borderId="7" xfId="2" applyBorder="1" applyAlignment="1">
      <alignment vertical="top"/>
      <protection locked="0"/>
    </xf>
    <xf numFmtId="0" fontId="17" fillId="0" borderId="2" xfId="2" applyFont="1" applyBorder="1" applyAlignment="1">
      <alignment horizontal="left" vertical="center" wrapText="1"/>
      <protection locked="0"/>
    </xf>
    <xf numFmtId="0" fontId="17" fillId="0" borderId="2" xfId="2" applyFont="1" applyBorder="1" applyAlignment="1">
      <alignment horizontal="left" vertical="center"/>
      <protection locked="0"/>
    </xf>
    <xf numFmtId="0" fontId="17" fillId="0" borderId="2" xfId="2" applyFont="1" applyBorder="1" applyAlignment="1">
      <alignment horizontal="center" vertical="center"/>
      <protection locked="0"/>
    </xf>
    <xf numFmtId="0" fontId="16" fillId="0" borderId="7" xfId="2" applyFont="1" applyBorder="1" applyAlignment="1">
      <alignment horizontal="left"/>
      <protection locked="0"/>
    </xf>
    <xf numFmtId="0" fontId="20" fillId="0" borderId="7" xfId="2" applyFont="1" applyBorder="1" applyAlignment="1">
      <protection locked="0"/>
    </xf>
    <xf numFmtId="0" fontId="12" fillId="0" borderId="4" xfId="2" applyFont="1" applyBorder="1" applyAlignment="1">
      <alignment vertical="top"/>
      <protection locked="0"/>
    </xf>
    <xf numFmtId="0" fontId="12" fillId="0" borderId="5" xfId="2" applyFont="1" applyBorder="1" applyAlignment="1">
      <alignment vertical="top"/>
      <protection locked="0"/>
    </xf>
    <xf numFmtId="0" fontId="12" fillId="0" borderId="0" xfId="2" applyFont="1" applyBorder="1" applyAlignment="1">
      <alignment horizontal="center" vertical="center"/>
      <protection locked="0"/>
    </xf>
    <xf numFmtId="0" fontId="12" fillId="0" borderId="0" xfId="2" applyFont="1" applyBorder="1" applyAlignment="1">
      <alignment horizontal="left" vertical="top"/>
      <protection locked="0"/>
    </xf>
    <xf numFmtId="0" fontId="12" fillId="0" borderId="6" xfId="2" applyFont="1" applyBorder="1" applyAlignment="1">
      <alignment vertical="top"/>
      <protection locked="0"/>
    </xf>
    <xf numFmtId="0" fontId="12" fillId="0" borderId="7" xfId="2" applyFont="1" applyBorder="1" applyAlignment="1">
      <alignment vertical="top"/>
      <protection locked="0"/>
    </xf>
    <xf numFmtId="0" fontId="12" fillId="0" borderId="8" xfId="2" applyFont="1" applyBorder="1" applyAlignment="1">
      <alignment vertical="top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14" fontId="2" fillId="2" borderId="0" xfId="0" applyNumberFormat="1" applyFont="1" applyFill="1" applyBorder="1" applyAlignment="1" applyProtection="1">
      <alignment horizontal="left" vertical="center"/>
      <protection locked="0"/>
    </xf>
    <xf numFmtId="0" fontId="28" fillId="6" borderId="0" xfId="0" applyFont="1" applyFill="1" applyAlignment="1">
      <alignment horizontal="center" vertical="center"/>
    </xf>
    <xf numFmtId="0" fontId="1" fillId="0" borderId="0" xfId="0" applyFont="1"/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4" fontId="34" fillId="0" borderId="0" xfId="0" applyNumberFormat="1" applyFont="1" applyAlignment="1">
      <alignment horizontal="right" vertical="center"/>
    </xf>
    <xf numFmtId="0" fontId="2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vertical="center"/>
    </xf>
    <xf numFmtId="0" fontId="3" fillId="4" borderId="17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vertical="center"/>
    </xf>
    <xf numFmtId="4" fontId="3" fillId="4" borderId="17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0" fontId="45" fillId="0" borderId="0" xfId="0" applyFont="1" applyAlignment="1">
      <alignment horizontal="left" vertical="top" wrapText="1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44" fillId="3" borderId="0" xfId="1" applyFont="1" applyFill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17" fillId="0" borderId="0" xfId="2" applyFont="1" applyBorder="1" applyAlignment="1">
      <alignment horizontal="left" vertical="top"/>
      <protection locked="0"/>
    </xf>
    <xf numFmtId="0" fontId="17" fillId="0" borderId="0" xfId="2" applyFont="1" applyBorder="1" applyAlignment="1">
      <alignment horizontal="left" vertical="center"/>
      <protection locked="0"/>
    </xf>
    <xf numFmtId="0" fontId="15" fillId="0" borderId="0" xfId="2" applyFont="1" applyBorder="1" applyAlignment="1">
      <alignment horizontal="center" vertical="center" wrapText="1"/>
      <protection locked="0"/>
    </xf>
    <xf numFmtId="0" fontId="16" fillId="0" borderId="7" xfId="2" applyFont="1" applyBorder="1" applyAlignment="1">
      <alignment horizontal="left"/>
      <protection locked="0"/>
    </xf>
    <xf numFmtId="0" fontId="17" fillId="0" borderId="0" xfId="2" applyFont="1" applyBorder="1" applyAlignment="1">
      <alignment horizontal="left" vertical="center" wrapText="1"/>
      <protection locked="0"/>
    </xf>
    <xf numFmtId="0" fontId="15" fillId="0" borderId="0" xfId="2" applyFont="1" applyBorder="1" applyAlignment="1">
      <alignment horizontal="center" vertical="center"/>
      <protection locked="0"/>
    </xf>
    <xf numFmtId="49" fontId="17" fillId="0" borderId="0" xfId="2" applyNumberFormat="1" applyFont="1" applyBorder="1" applyAlignment="1">
      <alignment horizontal="left" vertical="center" wrapText="1"/>
      <protection locked="0"/>
    </xf>
    <xf numFmtId="0" fontId="16" fillId="0" borderId="7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E99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E9F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0BD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E25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EF7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5C6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CAA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655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0FE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E85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970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69" name="Obrázek 1" descr="C:\KROSplusData\System\Temp\rad0E99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94" name="Obrázek 1" descr="C:\KROSplusData\System\Temp\rad6E9F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318" name="Obrázek 1" descr="C:\KROSplusData\System\Temp\rad90BD7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02" name="Obrázek 1" descr="C:\KROSplusData\System\Temp\radBE25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126" name="Obrázek 1" descr="C:\KROSplusData\System\Temp\radAEF7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150" name="Obrázek 1" descr="C:\KROSplusData\System\Temp\rad75C6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74" name="Obrázek 1" descr="C:\KROSplusData\System\Temp\rad7CAA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98" name="Obrázek 1" descr="C:\KROSplusData\System\Temp\radC655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222" name="Obrázek 1" descr="C:\KROSplusData\System\Temp\rad50FE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246" name="Obrázek 1" descr="C:\KROSplusData\System\Temp\rad4E85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70" name="Obrázek 1" descr="C:\KROSplusData\System\Temp\radA970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CM64"/>
  <sheetViews>
    <sheetView showGridLines="0" tabSelected="1" view="pageBreakPreview" zoomScale="85" zoomScaleSheetLayoutView="85" workbookViewId="0">
      <pane ySplit="1" topLeftCell="A43" activePane="bottomLeft" state="frozen"/>
      <selection pane="bottomLeft" activeCell="AG62" sqref="AG62:AM6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211" t="s">
        <v>0</v>
      </c>
      <c r="B1" s="212"/>
      <c r="C1" s="212"/>
      <c r="D1" s="213" t="s">
        <v>1</v>
      </c>
      <c r="E1" s="212"/>
      <c r="F1" s="212"/>
      <c r="G1" s="212"/>
      <c r="H1" s="212"/>
      <c r="I1" s="212"/>
      <c r="J1" s="212"/>
      <c r="K1" s="214" t="s">
        <v>956</v>
      </c>
      <c r="L1" s="214"/>
      <c r="M1" s="214"/>
      <c r="N1" s="214"/>
      <c r="O1" s="214"/>
      <c r="P1" s="214"/>
      <c r="Q1" s="214"/>
      <c r="R1" s="214"/>
      <c r="S1" s="214"/>
      <c r="T1" s="212"/>
      <c r="U1" s="212"/>
      <c r="V1" s="212"/>
      <c r="W1" s="214" t="s">
        <v>957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0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300" t="s">
        <v>6</v>
      </c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6" t="s">
        <v>7</v>
      </c>
      <c r="BT2" s="16" t="s">
        <v>8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1:74" ht="36.950000000000003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1:74" ht="14.4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333" t="s">
        <v>15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1"/>
      <c r="AQ5" s="23"/>
      <c r="BE5" s="331" t="s">
        <v>16</v>
      </c>
      <c r="BS5" s="16" t="s">
        <v>7</v>
      </c>
    </row>
    <row r="6" spans="1:74" ht="36.950000000000003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335" t="s">
        <v>18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1"/>
      <c r="AQ6" s="23"/>
      <c r="BE6" s="301"/>
      <c r="BS6" s="16" t="s">
        <v>19</v>
      </c>
    </row>
    <row r="7" spans="1:74" ht="14.4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301"/>
      <c r="BS7" s="16" t="s">
        <v>22</v>
      </c>
    </row>
    <row r="8" spans="1:74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299">
        <v>42508</v>
      </c>
      <c r="AO8" s="21"/>
      <c r="AP8" s="21"/>
      <c r="AQ8" s="23"/>
      <c r="BE8" s="301"/>
      <c r="BS8" s="16" t="s">
        <v>26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1"/>
      <c r="BS9" s="16" t="s">
        <v>27</v>
      </c>
    </row>
    <row r="10" spans="1:74" ht="14.4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3</v>
      </c>
      <c r="AO10" s="21"/>
      <c r="AP10" s="21"/>
      <c r="AQ10" s="23"/>
      <c r="BE10" s="301"/>
      <c r="BS10" s="16" t="s">
        <v>19</v>
      </c>
    </row>
    <row r="11" spans="1:74" ht="18.399999999999999" customHeight="1">
      <c r="B11" s="20"/>
      <c r="C11" s="21"/>
      <c r="D11" s="21"/>
      <c r="E11" s="27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30</v>
      </c>
      <c r="AL11" s="21"/>
      <c r="AM11" s="21"/>
      <c r="AN11" s="27" t="s">
        <v>3</v>
      </c>
      <c r="AO11" s="21"/>
      <c r="AP11" s="21"/>
      <c r="AQ11" s="23"/>
      <c r="BE11" s="301"/>
      <c r="BS11" s="16" t="s">
        <v>19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1"/>
      <c r="BS12" s="16" t="s">
        <v>19</v>
      </c>
    </row>
    <row r="13" spans="1:74" ht="14.45" customHeight="1">
      <c r="B13" s="20"/>
      <c r="C13" s="21"/>
      <c r="D13" s="29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0" t="s">
        <v>32</v>
      </c>
      <c r="AO13" s="21"/>
      <c r="AP13" s="21"/>
      <c r="AQ13" s="23"/>
      <c r="BE13" s="301"/>
      <c r="BS13" s="16" t="s">
        <v>19</v>
      </c>
    </row>
    <row r="14" spans="1:74" ht="15">
      <c r="B14" s="20"/>
      <c r="C14" s="21"/>
      <c r="D14" s="21"/>
      <c r="E14" s="336" t="s">
        <v>32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29" t="s">
        <v>30</v>
      </c>
      <c r="AL14" s="21"/>
      <c r="AM14" s="21"/>
      <c r="AN14" s="30" t="s">
        <v>32</v>
      </c>
      <c r="AO14" s="21"/>
      <c r="AP14" s="21"/>
      <c r="AQ14" s="23"/>
      <c r="BE14" s="301"/>
      <c r="BS14" s="16" t="s">
        <v>19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1"/>
      <c r="BS15" s="16" t="s">
        <v>4</v>
      </c>
    </row>
    <row r="16" spans="1:74" ht="14.45" customHeight="1">
      <c r="B16" s="20"/>
      <c r="C16" s="21"/>
      <c r="D16" s="29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3</v>
      </c>
      <c r="AO16" s="21"/>
      <c r="AP16" s="21"/>
      <c r="AQ16" s="23"/>
      <c r="BE16" s="301"/>
      <c r="BS16" s="16" t="s">
        <v>4</v>
      </c>
    </row>
    <row r="17" spans="2:71" ht="18.399999999999999" customHeight="1">
      <c r="B17" s="20"/>
      <c r="C17" s="21"/>
      <c r="D17" s="21"/>
      <c r="E17" s="27" t="s">
        <v>24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30</v>
      </c>
      <c r="AL17" s="21"/>
      <c r="AM17" s="21"/>
      <c r="AN17" s="27" t="s">
        <v>3</v>
      </c>
      <c r="AO17" s="21"/>
      <c r="AP17" s="21"/>
      <c r="AQ17" s="23"/>
      <c r="BE17" s="301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1"/>
      <c r="BS18" s="16" t="s">
        <v>7</v>
      </c>
    </row>
    <row r="19" spans="2:71" ht="14.45" customHeight="1">
      <c r="B19" s="20"/>
      <c r="C19" s="21"/>
      <c r="D19" s="29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1"/>
      <c r="BS19" s="16" t="s">
        <v>7</v>
      </c>
    </row>
    <row r="20" spans="2:71" ht="22.5" customHeight="1">
      <c r="B20" s="20"/>
      <c r="C20" s="21"/>
      <c r="D20" s="21"/>
      <c r="E20" s="337" t="s">
        <v>3</v>
      </c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21"/>
      <c r="AP20" s="21"/>
      <c r="AQ20" s="23"/>
      <c r="BE20" s="301"/>
      <c r="BS20" s="16" t="s">
        <v>34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1"/>
    </row>
    <row r="22" spans="2:71" ht="6.95" customHeight="1">
      <c r="B22" s="20"/>
      <c r="C22" s="2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1"/>
      <c r="AQ22" s="23"/>
      <c r="BE22" s="301"/>
    </row>
    <row r="23" spans="2:71" s="1" customFormat="1" ht="25.9" customHeight="1">
      <c r="B23" s="32"/>
      <c r="C23" s="33"/>
      <c r="D23" s="34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38">
        <f>ROUND(AG51,2)</f>
        <v>13611111</v>
      </c>
      <c r="AL23" s="339"/>
      <c r="AM23" s="339"/>
      <c r="AN23" s="339"/>
      <c r="AO23" s="339"/>
      <c r="AP23" s="33"/>
      <c r="AQ23" s="36"/>
      <c r="BE23" s="322"/>
    </row>
    <row r="24" spans="2:7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322"/>
    </row>
    <row r="25" spans="2:71" s="1" customForma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0" t="s">
        <v>37</v>
      </c>
      <c r="M25" s="327"/>
      <c r="N25" s="327"/>
      <c r="O25" s="327"/>
      <c r="P25" s="33"/>
      <c r="Q25" s="33"/>
      <c r="R25" s="33"/>
      <c r="S25" s="33"/>
      <c r="T25" s="33"/>
      <c r="U25" s="33"/>
      <c r="V25" s="33"/>
      <c r="W25" s="340" t="s">
        <v>38</v>
      </c>
      <c r="X25" s="327"/>
      <c r="Y25" s="327"/>
      <c r="Z25" s="327"/>
      <c r="AA25" s="327"/>
      <c r="AB25" s="327"/>
      <c r="AC25" s="327"/>
      <c r="AD25" s="327"/>
      <c r="AE25" s="327"/>
      <c r="AF25" s="33"/>
      <c r="AG25" s="33"/>
      <c r="AH25" s="33"/>
      <c r="AI25" s="33"/>
      <c r="AJ25" s="33"/>
      <c r="AK25" s="340" t="s">
        <v>39</v>
      </c>
      <c r="AL25" s="327"/>
      <c r="AM25" s="327"/>
      <c r="AN25" s="327"/>
      <c r="AO25" s="327"/>
      <c r="AP25" s="33"/>
      <c r="AQ25" s="36"/>
      <c r="BE25" s="322"/>
    </row>
    <row r="26" spans="2:71" s="2" customFormat="1" ht="14.45" customHeight="1">
      <c r="B26" s="38"/>
      <c r="C26" s="39"/>
      <c r="D26" s="40" t="s">
        <v>40</v>
      </c>
      <c r="E26" s="39"/>
      <c r="F26" s="40" t="s">
        <v>41</v>
      </c>
      <c r="G26" s="39"/>
      <c r="H26" s="39"/>
      <c r="I26" s="39"/>
      <c r="J26" s="39"/>
      <c r="K26" s="39"/>
      <c r="L26" s="328">
        <v>0.21</v>
      </c>
      <c r="M26" s="329"/>
      <c r="N26" s="329"/>
      <c r="O26" s="329"/>
      <c r="P26" s="39"/>
      <c r="Q26" s="39"/>
      <c r="R26" s="39"/>
      <c r="S26" s="39"/>
      <c r="T26" s="39"/>
      <c r="U26" s="39"/>
      <c r="V26" s="39"/>
      <c r="W26" s="330">
        <f>ROUND(AZ51,2)</f>
        <v>13611111</v>
      </c>
      <c r="X26" s="329"/>
      <c r="Y26" s="329"/>
      <c r="Z26" s="329"/>
      <c r="AA26" s="329"/>
      <c r="AB26" s="329"/>
      <c r="AC26" s="329"/>
      <c r="AD26" s="329"/>
      <c r="AE26" s="329"/>
      <c r="AF26" s="39"/>
      <c r="AG26" s="39"/>
      <c r="AH26" s="39"/>
      <c r="AI26" s="39"/>
      <c r="AJ26" s="39"/>
      <c r="AK26" s="330">
        <f>ROUND(AV51,2)</f>
        <v>2858333.31</v>
      </c>
      <c r="AL26" s="329"/>
      <c r="AM26" s="329"/>
      <c r="AN26" s="329"/>
      <c r="AO26" s="329"/>
      <c r="AP26" s="39"/>
      <c r="AQ26" s="41"/>
      <c r="BE26" s="332"/>
    </row>
    <row r="27" spans="2:71" s="2" customFormat="1" ht="14.45" customHeight="1">
      <c r="B27" s="38"/>
      <c r="C27" s="39"/>
      <c r="D27" s="39"/>
      <c r="E27" s="39"/>
      <c r="F27" s="40" t="s">
        <v>42</v>
      </c>
      <c r="G27" s="39"/>
      <c r="H27" s="39"/>
      <c r="I27" s="39"/>
      <c r="J27" s="39"/>
      <c r="K27" s="39"/>
      <c r="L27" s="328">
        <v>0.15</v>
      </c>
      <c r="M27" s="329"/>
      <c r="N27" s="329"/>
      <c r="O27" s="329"/>
      <c r="P27" s="39"/>
      <c r="Q27" s="39"/>
      <c r="R27" s="39"/>
      <c r="S27" s="39"/>
      <c r="T27" s="39"/>
      <c r="U27" s="39"/>
      <c r="V27" s="39"/>
      <c r="W27" s="330">
        <f>ROUND(BA51,2)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39"/>
      <c r="AG27" s="39"/>
      <c r="AH27" s="39"/>
      <c r="AI27" s="39"/>
      <c r="AJ27" s="39"/>
      <c r="AK27" s="330">
        <f>ROUND(AW51,2)</f>
        <v>0</v>
      </c>
      <c r="AL27" s="329"/>
      <c r="AM27" s="329"/>
      <c r="AN27" s="329"/>
      <c r="AO27" s="329"/>
      <c r="AP27" s="39"/>
      <c r="AQ27" s="41"/>
      <c r="BE27" s="332"/>
    </row>
    <row r="28" spans="2:71" s="2" customFormat="1" ht="14.45" hidden="1" customHeight="1">
      <c r="B28" s="38"/>
      <c r="C28" s="39"/>
      <c r="D28" s="39"/>
      <c r="E28" s="39"/>
      <c r="F28" s="40" t="s">
        <v>43</v>
      </c>
      <c r="G28" s="39"/>
      <c r="H28" s="39"/>
      <c r="I28" s="39"/>
      <c r="J28" s="39"/>
      <c r="K28" s="39"/>
      <c r="L28" s="328">
        <v>0.21</v>
      </c>
      <c r="M28" s="329"/>
      <c r="N28" s="329"/>
      <c r="O28" s="329"/>
      <c r="P28" s="39"/>
      <c r="Q28" s="39"/>
      <c r="R28" s="39"/>
      <c r="S28" s="39"/>
      <c r="T28" s="39"/>
      <c r="U28" s="39"/>
      <c r="V28" s="39"/>
      <c r="W28" s="330">
        <f>ROUND(BB51,2)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39"/>
      <c r="AG28" s="39"/>
      <c r="AH28" s="39"/>
      <c r="AI28" s="39"/>
      <c r="AJ28" s="39"/>
      <c r="AK28" s="330">
        <v>0</v>
      </c>
      <c r="AL28" s="329"/>
      <c r="AM28" s="329"/>
      <c r="AN28" s="329"/>
      <c r="AO28" s="329"/>
      <c r="AP28" s="39"/>
      <c r="AQ28" s="41"/>
      <c r="BE28" s="332"/>
    </row>
    <row r="29" spans="2:71" s="2" customFormat="1" ht="14.45" hidden="1" customHeight="1">
      <c r="B29" s="38"/>
      <c r="C29" s="39"/>
      <c r="D29" s="39"/>
      <c r="E29" s="39"/>
      <c r="F29" s="40" t="s">
        <v>44</v>
      </c>
      <c r="G29" s="39"/>
      <c r="H29" s="39"/>
      <c r="I29" s="39"/>
      <c r="J29" s="39"/>
      <c r="K29" s="39"/>
      <c r="L29" s="328">
        <v>0.15</v>
      </c>
      <c r="M29" s="329"/>
      <c r="N29" s="329"/>
      <c r="O29" s="329"/>
      <c r="P29" s="39"/>
      <c r="Q29" s="39"/>
      <c r="R29" s="39"/>
      <c r="S29" s="39"/>
      <c r="T29" s="39"/>
      <c r="U29" s="39"/>
      <c r="V29" s="39"/>
      <c r="W29" s="330">
        <f>ROUND(BC51,2)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39"/>
      <c r="AG29" s="39"/>
      <c r="AH29" s="39"/>
      <c r="AI29" s="39"/>
      <c r="AJ29" s="39"/>
      <c r="AK29" s="330">
        <v>0</v>
      </c>
      <c r="AL29" s="329"/>
      <c r="AM29" s="329"/>
      <c r="AN29" s="329"/>
      <c r="AO29" s="329"/>
      <c r="AP29" s="39"/>
      <c r="AQ29" s="41"/>
      <c r="BE29" s="332"/>
    </row>
    <row r="30" spans="2:71" s="2" customFormat="1" ht="14.45" hidden="1" customHeight="1">
      <c r="B30" s="38"/>
      <c r="C30" s="39"/>
      <c r="D30" s="39"/>
      <c r="E30" s="39"/>
      <c r="F30" s="40" t="s">
        <v>45</v>
      </c>
      <c r="G30" s="39"/>
      <c r="H30" s="39"/>
      <c r="I30" s="39"/>
      <c r="J30" s="39"/>
      <c r="K30" s="39"/>
      <c r="L30" s="328">
        <v>0</v>
      </c>
      <c r="M30" s="329"/>
      <c r="N30" s="329"/>
      <c r="O30" s="329"/>
      <c r="P30" s="39"/>
      <c r="Q30" s="39"/>
      <c r="R30" s="39"/>
      <c r="S30" s="39"/>
      <c r="T30" s="39"/>
      <c r="U30" s="39"/>
      <c r="V30" s="39"/>
      <c r="W30" s="330">
        <f>ROUND(BD51,2)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39"/>
      <c r="AG30" s="39"/>
      <c r="AH30" s="39"/>
      <c r="AI30" s="39"/>
      <c r="AJ30" s="39"/>
      <c r="AK30" s="330">
        <v>0</v>
      </c>
      <c r="AL30" s="329"/>
      <c r="AM30" s="329"/>
      <c r="AN30" s="329"/>
      <c r="AO30" s="329"/>
      <c r="AP30" s="39"/>
      <c r="AQ30" s="41"/>
      <c r="BE30" s="332"/>
    </row>
    <row r="31" spans="2:71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322"/>
    </row>
    <row r="32" spans="2:71" s="1" customFormat="1" ht="25.9" customHeight="1">
      <c r="B32" s="32"/>
      <c r="C32" s="42"/>
      <c r="D32" s="43" t="s">
        <v>46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47</v>
      </c>
      <c r="U32" s="44"/>
      <c r="V32" s="44"/>
      <c r="W32" s="44"/>
      <c r="X32" s="315" t="s">
        <v>48</v>
      </c>
      <c r="Y32" s="316"/>
      <c r="Z32" s="316"/>
      <c r="AA32" s="316"/>
      <c r="AB32" s="316"/>
      <c r="AC32" s="44"/>
      <c r="AD32" s="44"/>
      <c r="AE32" s="44"/>
      <c r="AF32" s="44"/>
      <c r="AG32" s="44"/>
      <c r="AH32" s="44"/>
      <c r="AI32" s="44"/>
      <c r="AJ32" s="44"/>
      <c r="AK32" s="317">
        <f>SUM(AK23:AK30)</f>
        <v>16469444.310000001</v>
      </c>
      <c r="AL32" s="316"/>
      <c r="AM32" s="316"/>
      <c r="AN32" s="316"/>
      <c r="AO32" s="318"/>
      <c r="AP32" s="42"/>
      <c r="AQ32" s="46"/>
      <c r="BE32" s="322"/>
    </row>
    <row r="33" spans="2:56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56" s="1" customFormat="1" ht="6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56" s="1" customFormat="1" ht="6.9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56" s="1" customFormat="1" ht="36.950000000000003" customHeight="1">
      <c r="B39" s="32"/>
      <c r="C39" s="52" t="s">
        <v>49</v>
      </c>
      <c r="AR39" s="32"/>
    </row>
    <row r="40" spans="2:56" s="1" customFormat="1" ht="6.95" customHeight="1">
      <c r="B40" s="32"/>
      <c r="AR40" s="32"/>
    </row>
    <row r="41" spans="2:56" s="3" customFormat="1" ht="14.45" customHeight="1">
      <c r="B41" s="53"/>
      <c r="C41" s="54" t="s">
        <v>14</v>
      </c>
      <c r="L41" s="3" t="str">
        <f>K5</f>
        <v>160127</v>
      </c>
      <c r="AR41" s="53"/>
    </row>
    <row r="42" spans="2:56" s="4" customFormat="1" ht="36.950000000000003" customHeight="1">
      <c r="B42" s="55"/>
      <c r="C42" s="56" t="s">
        <v>17</v>
      </c>
      <c r="L42" s="319" t="str">
        <f>K6</f>
        <v>Mutná - ČOV, kanalizace a vodovod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R42" s="55"/>
    </row>
    <row r="43" spans="2:56" s="1" customFormat="1" ht="6.95" customHeight="1">
      <c r="B43" s="32"/>
      <c r="AR43" s="32"/>
    </row>
    <row r="44" spans="2:56" s="1" customFormat="1" ht="15">
      <c r="B44" s="32"/>
      <c r="C44" s="54" t="s">
        <v>23</v>
      </c>
      <c r="L44" s="57" t="str">
        <f>IF(K8="","",K8)</f>
        <v xml:space="preserve"> </v>
      </c>
      <c r="AI44" s="54" t="s">
        <v>25</v>
      </c>
      <c r="AM44" s="321">
        <f>IF(AN8= "","",AN8)</f>
        <v>42508</v>
      </c>
      <c r="AN44" s="322"/>
      <c r="AR44" s="32"/>
    </row>
    <row r="45" spans="2:56" s="1" customFormat="1" ht="6.95" customHeight="1">
      <c r="B45" s="32"/>
      <c r="AR45" s="32"/>
    </row>
    <row r="46" spans="2:56" s="1" customFormat="1" ht="15">
      <c r="B46" s="32"/>
      <c r="C46" s="54" t="s">
        <v>28</v>
      </c>
      <c r="L46" s="3" t="str">
        <f>IF(E11= "","",E11)</f>
        <v xml:space="preserve"> </v>
      </c>
      <c r="AI46" s="54" t="s">
        <v>33</v>
      </c>
      <c r="AM46" s="323" t="str">
        <f>IF(E17="","",E17)</f>
        <v xml:space="preserve"> </v>
      </c>
      <c r="AN46" s="322"/>
      <c r="AO46" s="322"/>
      <c r="AP46" s="322"/>
      <c r="AR46" s="32"/>
      <c r="AS46" s="324" t="s">
        <v>50</v>
      </c>
      <c r="AT46" s="325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31</v>
      </c>
      <c r="L47" s="3" t="str">
        <f>IF(E14= "Vyplň údaj","",E14)</f>
        <v/>
      </c>
      <c r="AR47" s="32"/>
      <c r="AS47" s="326"/>
      <c r="AT47" s="327"/>
      <c r="AU47" s="33"/>
      <c r="AV47" s="33"/>
      <c r="AW47" s="33"/>
      <c r="AX47" s="33"/>
      <c r="AY47" s="33"/>
      <c r="AZ47" s="33"/>
      <c r="BA47" s="33"/>
      <c r="BB47" s="33"/>
      <c r="BC47" s="33"/>
      <c r="BD47" s="61"/>
    </row>
    <row r="48" spans="2:56" s="1" customFormat="1" ht="10.9" customHeight="1">
      <c r="B48" s="32"/>
      <c r="AR48" s="32"/>
      <c r="AS48" s="326"/>
      <c r="AT48" s="327"/>
      <c r="AU48" s="33"/>
      <c r="AV48" s="33"/>
      <c r="AW48" s="33"/>
      <c r="AX48" s="33"/>
      <c r="AY48" s="33"/>
      <c r="AZ48" s="33"/>
      <c r="BA48" s="33"/>
      <c r="BB48" s="33"/>
      <c r="BC48" s="33"/>
      <c r="BD48" s="61"/>
    </row>
    <row r="49" spans="1:91" s="1" customFormat="1" ht="29.25" customHeight="1">
      <c r="B49" s="32"/>
      <c r="C49" s="309" t="s">
        <v>51</v>
      </c>
      <c r="D49" s="310"/>
      <c r="E49" s="310"/>
      <c r="F49" s="310"/>
      <c r="G49" s="310"/>
      <c r="H49" s="62"/>
      <c r="I49" s="311" t="s">
        <v>52</v>
      </c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2" t="s">
        <v>53</v>
      </c>
      <c r="AH49" s="310"/>
      <c r="AI49" s="310"/>
      <c r="AJ49" s="310"/>
      <c r="AK49" s="310"/>
      <c r="AL49" s="310"/>
      <c r="AM49" s="310"/>
      <c r="AN49" s="311" t="s">
        <v>54</v>
      </c>
      <c r="AO49" s="310"/>
      <c r="AP49" s="310"/>
      <c r="AQ49" s="63" t="s">
        <v>55</v>
      </c>
      <c r="AR49" s="32"/>
      <c r="AS49" s="64" t="s">
        <v>56</v>
      </c>
      <c r="AT49" s="65" t="s">
        <v>57</v>
      </c>
      <c r="AU49" s="65" t="s">
        <v>58</v>
      </c>
      <c r="AV49" s="65" t="s">
        <v>59</v>
      </c>
      <c r="AW49" s="65" t="s">
        <v>60</v>
      </c>
      <c r="AX49" s="65" t="s">
        <v>61</v>
      </c>
      <c r="AY49" s="65" t="s">
        <v>62</v>
      </c>
      <c r="AZ49" s="65" t="s">
        <v>63</v>
      </c>
      <c r="BA49" s="65" t="s">
        <v>64</v>
      </c>
      <c r="BB49" s="65" t="s">
        <v>65</v>
      </c>
      <c r="BC49" s="65" t="s">
        <v>66</v>
      </c>
      <c r="BD49" s="66" t="s">
        <v>67</v>
      </c>
    </row>
    <row r="50" spans="1:91" s="1" customFormat="1" ht="10.9" customHeight="1">
      <c r="B50" s="32"/>
      <c r="AR50" s="32"/>
      <c r="AS50" s="67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1:91" s="4" customFormat="1" ht="32.450000000000003" customHeight="1">
      <c r="B51" s="55"/>
      <c r="C51" s="68" t="s">
        <v>68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313">
        <f>ROUND(AG52+SUM(AG53:AG56)+SUM(AG59:AG62),2)</f>
        <v>13611111</v>
      </c>
      <c r="AH51" s="313"/>
      <c r="AI51" s="313"/>
      <c r="AJ51" s="313"/>
      <c r="AK51" s="313"/>
      <c r="AL51" s="313"/>
      <c r="AM51" s="313"/>
      <c r="AN51" s="314">
        <f t="shared" ref="AN51:AN62" si="0">SUM(AG51,AT51)</f>
        <v>16469444.310000001</v>
      </c>
      <c r="AO51" s="314"/>
      <c r="AP51" s="314"/>
      <c r="AQ51" s="70" t="s">
        <v>3</v>
      </c>
      <c r="AR51" s="55"/>
      <c r="AS51" s="71">
        <f>ROUND(AS52+SUM(AS53:AS56)+SUM(AS59:AS62),2)</f>
        <v>0</v>
      </c>
      <c r="AT51" s="72">
        <f t="shared" ref="AT51:AT62" si="1">ROUND(SUM(AV51:AW51),2)</f>
        <v>2858333.31</v>
      </c>
      <c r="AU51" s="73">
        <f>ROUND(AU52+SUM(AU53:AU56)+SUM(AU59:AU62),5)</f>
        <v>0</v>
      </c>
      <c r="AV51" s="72">
        <f>ROUND(AZ51*L26,2)</f>
        <v>2858333.31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ROUND(AZ52+SUM(AZ53:AZ56)+SUM(AZ59:AZ62),2)</f>
        <v>13611111</v>
      </c>
      <c r="BA51" s="72">
        <f>ROUND(BA52+SUM(BA53:BA56)+SUM(BA59:BA62),2)</f>
        <v>0</v>
      </c>
      <c r="BB51" s="72">
        <f>ROUND(BB52+SUM(BB53:BB56)+SUM(BB59:BB62),2)</f>
        <v>0</v>
      </c>
      <c r="BC51" s="72">
        <f>ROUND(BC52+SUM(BC53:BC56)+SUM(BC59:BC62),2)</f>
        <v>0</v>
      </c>
      <c r="BD51" s="74">
        <f>ROUND(BD52+SUM(BD53:BD56)+SUM(BD59:BD62),2)</f>
        <v>0</v>
      </c>
      <c r="BS51" s="56" t="s">
        <v>69</v>
      </c>
      <c r="BT51" s="56" t="s">
        <v>70</v>
      </c>
      <c r="BU51" s="75" t="s">
        <v>71</v>
      </c>
      <c r="BV51" s="56" t="s">
        <v>72</v>
      </c>
      <c r="BW51" s="56" t="s">
        <v>5</v>
      </c>
      <c r="BX51" s="56" t="s">
        <v>73</v>
      </c>
      <c r="CL51" s="56" t="s">
        <v>3</v>
      </c>
    </row>
    <row r="52" spans="1:91" s="5" customFormat="1" ht="27.4" customHeight="1">
      <c r="A52" s="207" t="s">
        <v>958</v>
      </c>
      <c r="B52" s="76"/>
      <c r="C52" s="77"/>
      <c r="D52" s="304" t="s">
        <v>74</v>
      </c>
      <c r="E52" s="303"/>
      <c r="F52" s="303"/>
      <c r="G52" s="303"/>
      <c r="H52" s="303"/>
      <c r="I52" s="78"/>
      <c r="J52" s="304" t="s">
        <v>75</v>
      </c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2">
        <f>'PS01 - ČOV - BC 125 - tec...'!J27</f>
        <v>1001340.29</v>
      </c>
      <c r="AH52" s="303"/>
      <c r="AI52" s="303"/>
      <c r="AJ52" s="303"/>
      <c r="AK52" s="303"/>
      <c r="AL52" s="303"/>
      <c r="AM52" s="303"/>
      <c r="AN52" s="302">
        <f t="shared" si="0"/>
        <v>1211621.75</v>
      </c>
      <c r="AO52" s="303"/>
      <c r="AP52" s="303"/>
      <c r="AQ52" s="79" t="s">
        <v>76</v>
      </c>
      <c r="AR52" s="76"/>
      <c r="AS52" s="80">
        <v>0</v>
      </c>
      <c r="AT52" s="81">
        <f t="shared" si="1"/>
        <v>210281.46</v>
      </c>
      <c r="AU52" s="82">
        <f>'PS01 - ČOV - BC 125 - tec...'!P77</f>
        <v>0</v>
      </c>
      <c r="AV52" s="81">
        <f>'PS01 - ČOV - BC 125 - tec...'!J30</f>
        <v>210281.46</v>
      </c>
      <c r="AW52" s="81">
        <f>'PS01 - ČOV - BC 125 - tec...'!J31</f>
        <v>0</v>
      </c>
      <c r="AX52" s="81">
        <f>'PS01 - ČOV - BC 125 - tec...'!J32</f>
        <v>0</v>
      </c>
      <c r="AY52" s="81">
        <f>'PS01 - ČOV - BC 125 - tec...'!J33</f>
        <v>0</v>
      </c>
      <c r="AZ52" s="81">
        <f>'PS01 - ČOV - BC 125 - tec...'!F30</f>
        <v>1001340.29</v>
      </c>
      <c r="BA52" s="81">
        <f>'PS01 - ČOV - BC 125 - tec...'!F31</f>
        <v>0</v>
      </c>
      <c r="BB52" s="81">
        <f>'PS01 - ČOV - BC 125 - tec...'!F32</f>
        <v>0</v>
      </c>
      <c r="BC52" s="81">
        <f>'PS01 - ČOV - BC 125 - tec...'!F33</f>
        <v>0</v>
      </c>
      <c r="BD52" s="83">
        <f>'PS01 - ČOV - BC 125 - tec...'!F34</f>
        <v>0</v>
      </c>
      <c r="BT52" s="84" t="s">
        <v>22</v>
      </c>
      <c r="BV52" s="84" t="s">
        <v>72</v>
      </c>
      <c r="BW52" s="84" t="s">
        <v>77</v>
      </c>
      <c r="BX52" s="84" t="s">
        <v>5</v>
      </c>
      <c r="CL52" s="84" t="s">
        <v>3</v>
      </c>
      <c r="CM52" s="84" t="s">
        <v>78</v>
      </c>
    </row>
    <row r="53" spans="1:91" s="5" customFormat="1" ht="27.4" customHeight="1">
      <c r="A53" s="207" t="s">
        <v>958</v>
      </c>
      <c r="B53" s="76"/>
      <c r="C53" s="77"/>
      <c r="D53" s="304" t="s">
        <v>79</v>
      </c>
      <c r="E53" s="303"/>
      <c r="F53" s="303"/>
      <c r="G53" s="303"/>
      <c r="H53" s="303"/>
      <c r="I53" s="78"/>
      <c r="J53" s="304" t="s">
        <v>80</v>
      </c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2">
        <f>'SO00 - Ostatní a všeobecn...'!J27</f>
        <v>471500</v>
      </c>
      <c r="AH53" s="303"/>
      <c r="AI53" s="303"/>
      <c r="AJ53" s="303"/>
      <c r="AK53" s="303"/>
      <c r="AL53" s="303"/>
      <c r="AM53" s="303"/>
      <c r="AN53" s="302">
        <f t="shared" si="0"/>
        <v>570515</v>
      </c>
      <c r="AO53" s="303"/>
      <c r="AP53" s="303"/>
      <c r="AQ53" s="79" t="s">
        <v>76</v>
      </c>
      <c r="AR53" s="76"/>
      <c r="AS53" s="80">
        <v>0</v>
      </c>
      <c r="AT53" s="81">
        <f t="shared" si="1"/>
        <v>99015</v>
      </c>
      <c r="AU53" s="82">
        <f>'SO00 - Ostatní a všeobecn...'!P77</f>
        <v>0</v>
      </c>
      <c r="AV53" s="81">
        <f>'SO00 - Ostatní a všeobecn...'!J30</f>
        <v>99015</v>
      </c>
      <c r="AW53" s="81">
        <f>'SO00 - Ostatní a všeobecn...'!J31</f>
        <v>0</v>
      </c>
      <c r="AX53" s="81">
        <f>'SO00 - Ostatní a všeobecn...'!J32</f>
        <v>0</v>
      </c>
      <c r="AY53" s="81">
        <f>'SO00 - Ostatní a všeobecn...'!J33</f>
        <v>0</v>
      </c>
      <c r="AZ53" s="81">
        <f>'SO00 - Ostatní a všeobecn...'!F30</f>
        <v>471500</v>
      </c>
      <c r="BA53" s="81">
        <f>'SO00 - Ostatní a všeobecn...'!F31</f>
        <v>0</v>
      </c>
      <c r="BB53" s="81">
        <f>'SO00 - Ostatní a všeobecn...'!F32</f>
        <v>0</v>
      </c>
      <c r="BC53" s="81">
        <f>'SO00 - Ostatní a všeobecn...'!F33</f>
        <v>0</v>
      </c>
      <c r="BD53" s="83">
        <f>'SO00 - Ostatní a všeobecn...'!F34</f>
        <v>0</v>
      </c>
      <c r="BT53" s="84" t="s">
        <v>22</v>
      </c>
      <c r="BV53" s="84" t="s">
        <v>72</v>
      </c>
      <c r="BW53" s="84" t="s">
        <v>81</v>
      </c>
      <c r="BX53" s="84" t="s">
        <v>5</v>
      </c>
      <c r="CL53" s="84" t="s">
        <v>3</v>
      </c>
      <c r="CM53" s="84" t="s">
        <v>78</v>
      </c>
    </row>
    <row r="54" spans="1:91" s="5" customFormat="1" ht="27.4" customHeight="1">
      <c r="A54" s="207" t="s">
        <v>958</v>
      </c>
      <c r="B54" s="76"/>
      <c r="C54" s="77"/>
      <c r="D54" s="304" t="s">
        <v>82</v>
      </c>
      <c r="E54" s="303"/>
      <c r="F54" s="303"/>
      <c r="G54" s="303"/>
      <c r="H54" s="303"/>
      <c r="I54" s="78"/>
      <c r="J54" s="304" t="s">
        <v>83</v>
      </c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2">
        <f>'SO01 - ČOV - BC 125 - sta...'!J27</f>
        <v>167801</v>
      </c>
      <c r="AH54" s="303"/>
      <c r="AI54" s="303"/>
      <c r="AJ54" s="303"/>
      <c r="AK54" s="303"/>
      <c r="AL54" s="303"/>
      <c r="AM54" s="303"/>
      <c r="AN54" s="302">
        <f t="shared" si="0"/>
        <v>203039.21</v>
      </c>
      <c r="AO54" s="303"/>
      <c r="AP54" s="303"/>
      <c r="AQ54" s="79" t="s">
        <v>76</v>
      </c>
      <c r="AR54" s="76"/>
      <c r="AS54" s="80">
        <v>0</v>
      </c>
      <c r="AT54" s="81">
        <f t="shared" si="1"/>
        <v>35238.21</v>
      </c>
      <c r="AU54" s="82">
        <f>'SO01 - ČOV - BC 125 - sta...'!P80</f>
        <v>0</v>
      </c>
      <c r="AV54" s="81">
        <f>'SO01 - ČOV - BC 125 - sta...'!J30</f>
        <v>35238.21</v>
      </c>
      <c r="AW54" s="81">
        <f>'SO01 - ČOV - BC 125 - sta...'!J31</f>
        <v>0</v>
      </c>
      <c r="AX54" s="81">
        <f>'SO01 - ČOV - BC 125 - sta...'!J32</f>
        <v>0</v>
      </c>
      <c r="AY54" s="81">
        <f>'SO01 - ČOV - BC 125 - sta...'!J33</f>
        <v>0</v>
      </c>
      <c r="AZ54" s="81">
        <f>'SO01 - ČOV - BC 125 - sta...'!F30</f>
        <v>167801</v>
      </c>
      <c r="BA54" s="81">
        <f>'SO01 - ČOV - BC 125 - sta...'!F31</f>
        <v>0</v>
      </c>
      <c r="BB54" s="81">
        <f>'SO01 - ČOV - BC 125 - sta...'!F32</f>
        <v>0</v>
      </c>
      <c r="BC54" s="81">
        <f>'SO01 - ČOV - BC 125 - sta...'!F33</f>
        <v>0</v>
      </c>
      <c r="BD54" s="83">
        <f>'SO01 - ČOV - BC 125 - sta...'!F34</f>
        <v>0</v>
      </c>
      <c r="BT54" s="84" t="s">
        <v>22</v>
      </c>
      <c r="BV54" s="84" t="s">
        <v>72</v>
      </c>
      <c r="BW54" s="84" t="s">
        <v>84</v>
      </c>
      <c r="BX54" s="84" t="s">
        <v>5</v>
      </c>
      <c r="CL54" s="84" t="s">
        <v>3</v>
      </c>
      <c r="CM54" s="84" t="s">
        <v>78</v>
      </c>
    </row>
    <row r="55" spans="1:91" s="5" customFormat="1" ht="27.4" customHeight="1">
      <c r="A55" s="207" t="s">
        <v>958</v>
      </c>
      <c r="B55" s="76"/>
      <c r="C55" s="77"/>
      <c r="D55" s="304" t="s">
        <v>85</v>
      </c>
      <c r="E55" s="303"/>
      <c r="F55" s="303"/>
      <c r="G55" s="303"/>
      <c r="H55" s="303"/>
      <c r="I55" s="78"/>
      <c r="J55" s="304" t="s">
        <v>86</v>
      </c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2">
        <f>'SO02 - Splašková kanalizace'!J27</f>
        <v>6237624.1399999997</v>
      </c>
      <c r="AH55" s="303"/>
      <c r="AI55" s="303"/>
      <c r="AJ55" s="303"/>
      <c r="AK55" s="303"/>
      <c r="AL55" s="303"/>
      <c r="AM55" s="303"/>
      <c r="AN55" s="302">
        <f t="shared" si="0"/>
        <v>7547525.21</v>
      </c>
      <c r="AO55" s="303"/>
      <c r="AP55" s="303"/>
      <c r="AQ55" s="79" t="s">
        <v>76</v>
      </c>
      <c r="AR55" s="76"/>
      <c r="AS55" s="80">
        <v>0</v>
      </c>
      <c r="AT55" s="81">
        <f t="shared" si="1"/>
        <v>1309901.07</v>
      </c>
      <c r="AU55" s="82">
        <f>'SO02 - Splašková kanalizace'!P86</f>
        <v>0</v>
      </c>
      <c r="AV55" s="81">
        <f>'SO02 - Splašková kanalizace'!J30</f>
        <v>1309901.07</v>
      </c>
      <c r="AW55" s="81">
        <f>'SO02 - Splašková kanalizace'!J31</f>
        <v>0</v>
      </c>
      <c r="AX55" s="81">
        <f>'SO02 - Splašková kanalizace'!J32</f>
        <v>0</v>
      </c>
      <c r="AY55" s="81">
        <f>'SO02 - Splašková kanalizace'!J33</f>
        <v>0</v>
      </c>
      <c r="AZ55" s="81">
        <f>'SO02 - Splašková kanalizace'!F30</f>
        <v>6237624.1399999997</v>
      </c>
      <c r="BA55" s="81">
        <f>'SO02 - Splašková kanalizace'!F31</f>
        <v>0</v>
      </c>
      <c r="BB55" s="81">
        <f>'SO02 - Splašková kanalizace'!F32</f>
        <v>0</v>
      </c>
      <c r="BC55" s="81">
        <f>'SO02 - Splašková kanalizace'!F33</f>
        <v>0</v>
      </c>
      <c r="BD55" s="83">
        <f>'SO02 - Splašková kanalizace'!F34</f>
        <v>0</v>
      </c>
      <c r="BT55" s="84" t="s">
        <v>22</v>
      </c>
      <c r="BV55" s="84" t="s">
        <v>72</v>
      </c>
      <c r="BW55" s="84" t="s">
        <v>87</v>
      </c>
      <c r="BX55" s="84" t="s">
        <v>5</v>
      </c>
      <c r="CL55" s="84" t="s">
        <v>3</v>
      </c>
      <c r="CM55" s="84" t="s">
        <v>78</v>
      </c>
    </row>
    <row r="56" spans="1:91" s="5" customFormat="1" ht="27.4" customHeight="1">
      <c r="B56" s="76"/>
      <c r="C56" s="77"/>
      <c r="D56" s="304" t="s">
        <v>88</v>
      </c>
      <c r="E56" s="303"/>
      <c r="F56" s="303"/>
      <c r="G56" s="303"/>
      <c r="H56" s="303"/>
      <c r="I56" s="78"/>
      <c r="J56" s="304" t="s">
        <v>89</v>
      </c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8">
        <f>ROUND(SUM(AG57:AG58),2)</f>
        <v>5208735.3099999996</v>
      </c>
      <c r="AH56" s="303"/>
      <c r="AI56" s="303"/>
      <c r="AJ56" s="303"/>
      <c r="AK56" s="303"/>
      <c r="AL56" s="303"/>
      <c r="AM56" s="303"/>
      <c r="AN56" s="302">
        <f t="shared" si="0"/>
        <v>6302569.7299999995</v>
      </c>
      <c r="AO56" s="303"/>
      <c r="AP56" s="303"/>
      <c r="AQ56" s="79" t="s">
        <v>76</v>
      </c>
      <c r="AR56" s="76"/>
      <c r="AS56" s="80">
        <f>ROUND(SUM(AS57:AS58),2)</f>
        <v>0</v>
      </c>
      <c r="AT56" s="81">
        <f t="shared" si="1"/>
        <v>1093834.42</v>
      </c>
      <c r="AU56" s="82">
        <f>ROUND(SUM(AU57:AU58),5)</f>
        <v>0</v>
      </c>
      <c r="AV56" s="81">
        <f>ROUND(AZ56*L26,2)</f>
        <v>1093834.42</v>
      </c>
      <c r="AW56" s="81">
        <f>ROUND(BA56*L27,2)</f>
        <v>0</v>
      </c>
      <c r="AX56" s="81">
        <f>ROUND(BB56*L26,2)</f>
        <v>0</v>
      </c>
      <c r="AY56" s="81">
        <f>ROUND(BC56*L27,2)</f>
        <v>0</v>
      </c>
      <c r="AZ56" s="81">
        <f>ROUND(SUM(AZ57:AZ58),2)</f>
        <v>5208735.3099999996</v>
      </c>
      <c r="BA56" s="81">
        <f>ROUND(SUM(BA57:BA58),2)</f>
        <v>0</v>
      </c>
      <c r="BB56" s="81">
        <f>ROUND(SUM(BB57:BB58),2)</f>
        <v>0</v>
      </c>
      <c r="BC56" s="81">
        <f>ROUND(SUM(BC57:BC58),2)</f>
        <v>0</v>
      </c>
      <c r="BD56" s="83">
        <f>ROUND(SUM(BD57:BD58),2)</f>
        <v>0</v>
      </c>
      <c r="BS56" s="84" t="s">
        <v>69</v>
      </c>
      <c r="BT56" s="84" t="s">
        <v>22</v>
      </c>
      <c r="BU56" s="84" t="s">
        <v>71</v>
      </c>
      <c r="BV56" s="84" t="s">
        <v>72</v>
      </c>
      <c r="BW56" s="84" t="s">
        <v>90</v>
      </c>
      <c r="BX56" s="84" t="s">
        <v>5</v>
      </c>
      <c r="CL56" s="84" t="s">
        <v>3</v>
      </c>
      <c r="CM56" s="84" t="s">
        <v>78</v>
      </c>
    </row>
    <row r="57" spans="1:91" s="6" customFormat="1" ht="22.35" customHeight="1">
      <c r="A57" s="207" t="s">
        <v>958</v>
      </c>
      <c r="B57" s="85"/>
      <c r="C57" s="11"/>
      <c r="D57" s="11"/>
      <c r="E57" s="307" t="s">
        <v>91</v>
      </c>
      <c r="F57" s="306"/>
      <c r="G57" s="306"/>
      <c r="H57" s="306"/>
      <c r="I57" s="306"/>
      <c r="J57" s="11"/>
      <c r="K57" s="307" t="s">
        <v>92</v>
      </c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5">
        <f>'01 - Přívodní řad'!J29</f>
        <v>2541376.1800000002</v>
      </c>
      <c r="AH57" s="306"/>
      <c r="AI57" s="306"/>
      <c r="AJ57" s="306"/>
      <c r="AK57" s="306"/>
      <c r="AL57" s="306"/>
      <c r="AM57" s="306"/>
      <c r="AN57" s="305">
        <f t="shared" si="0"/>
        <v>3075065.18</v>
      </c>
      <c r="AO57" s="306"/>
      <c r="AP57" s="306"/>
      <c r="AQ57" s="86" t="s">
        <v>93</v>
      </c>
      <c r="AR57" s="85"/>
      <c r="AS57" s="87">
        <v>0</v>
      </c>
      <c r="AT57" s="88">
        <f t="shared" si="1"/>
        <v>533689</v>
      </c>
      <c r="AU57" s="89">
        <f>'01 - Přívodní řad'!P91</f>
        <v>0</v>
      </c>
      <c r="AV57" s="88">
        <f>'01 - Přívodní řad'!J32</f>
        <v>533689</v>
      </c>
      <c r="AW57" s="88">
        <f>'01 - Přívodní řad'!J33</f>
        <v>0</v>
      </c>
      <c r="AX57" s="88">
        <f>'01 - Přívodní řad'!J34</f>
        <v>0</v>
      </c>
      <c r="AY57" s="88">
        <f>'01 - Přívodní řad'!J35</f>
        <v>0</v>
      </c>
      <c r="AZ57" s="88">
        <f>'01 - Přívodní řad'!F32</f>
        <v>2541376.1800000002</v>
      </c>
      <c r="BA57" s="88">
        <f>'01 - Přívodní řad'!F33</f>
        <v>0</v>
      </c>
      <c r="BB57" s="88">
        <f>'01 - Přívodní řad'!F34</f>
        <v>0</v>
      </c>
      <c r="BC57" s="88">
        <f>'01 - Přívodní řad'!F35</f>
        <v>0</v>
      </c>
      <c r="BD57" s="90">
        <f>'01 - Přívodní řad'!F36</f>
        <v>0</v>
      </c>
      <c r="BT57" s="91" t="s">
        <v>78</v>
      </c>
      <c r="BV57" s="91" t="s">
        <v>72</v>
      </c>
      <c r="BW57" s="91" t="s">
        <v>94</v>
      </c>
      <c r="BX57" s="91" t="s">
        <v>90</v>
      </c>
      <c r="CL57" s="91" t="s">
        <v>3</v>
      </c>
    </row>
    <row r="58" spans="1:91" s="6" customFormat="1" ht="22.35" customHeight="1">
      <c r="A58" s="207" t="s">
        <v>958</v>
      </c>
      <c r="B58" s="85"/>
      <c r="C58" s="11"/>
      <c r="D58" s="11"/>
      <c r="E58" s="307" t="s">
        <v>95</v>
      </c>
      <c r="F58" s="306"/>
      <c r="G58" s="306"/>
      <c r="H58" s="306"/>
      <c r="I58" s="306"/>
      <c r="J58" s="11"/>
      <c r="K58" s="307" t="s">
        <v>96</v>
      </c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5">
        <f>'02 - Rozvodný řad'!J29</f>
        <v>2667359.13</v>
      </c>
      <c r="AH58" s="306"/>
      <c r="AI58" s="306"/>
      <c r="AJ58" s="306"/>
      <c r="AK58" s="306"/>
      <c r="AL58" s="306"/>
      <c r="AM58" s="306"/>
      <c r="AN58" s="305">
        <f t="shared" si="0"/>
        <v>3227504.55</v>
      </c>
      <c r="AO58" s="306"/>
      <c r="AP58" s="306"/>
      <c r="AQ58" s="86" t="s">
        <v>93</v>
      </c>
      <c r="AR58" s="85"/>
      <c r="AS58" s="87">
        <v>0</v>
      </c>
      <c r="AT58" s="88">
        <f t="shared" si="1"/>
        <v>560145.42000000004</v>
      </c>
      <c r="AU58" s="89">
        <f>'02 - Rozvodný řad'!P89</f>
        <v>0</v>
      </c>
      <c r="AV58" s="88">
        <f>'02 - Rozvodný řad'!J32</f>
        <v>560145.42000000004</v>
      </c>
      <c r="AW58" s="88">
        <f>'02 - Rozvodný řad'!J33</f>
        <v>0</v>
      </c>
      <c r="AX58" s="88">
        <f>'02 - Rozvodný řad'!J34</f>
        <v>0</v>
      </c>
      <c r="AY58" s="88">
        <f>'02 - Rozvodný řad'!J35</f>
        <v>0</v>
      </c>
      <c r="AZ58" s="88">
        <f>'02 - Rozvodný řad'!F32</f>
        <v>2667359.13</v>
      </c>
      <c r="BA58" s="88">
        <f>'02 - Rozvodný řad'!F33</f>
        <v>0</v>
      </c>
      <c r="BB58" s="88">
        <f>'02 - Rozvodný řad'!F34</f>
        <v>0</v>
      </c>
      <c r="BC58" s="88">
        <f>'02 - Rozvodný řad'!F35</f>
        <v>0</v>
      </c>
      <c r="BD58" s="90">
        <f>'02 - Rozvodný řad'!F36</f>
        <v>0</v>
      </c>
      <c r="BT58" s="91" t="s">
        <v>78</v>
      </c>
      <c r="BV58" s="91" t="s">
        <v>72</v>
      </c>
      <c r="BW58" s="91" t="s">
        <v>97</v>
      </c>
      <c r="BX58" s="91" t="s">
        <v>90</v>
      </c>
      <c r="CL58" s="91" t="s">
        <v>3</v>
      </c>
    </row>
    <row r="59" spans="1:91" s="5" customFormat="1" ht="27.4" customHeight="1">
      <c r="A59" s="207" t="s">
        <v>958</v>
      </c>
      <c r="B59" s="76"/>
      <c r="C59" s="77"/>
      <c r="D59" s="304" t="s">
        <v>98</v>
      </c>
      <c r="E59" s="303"/>
      <c r="F59" s="303"/>
      <c r="G59" s="303"/>
      <c r="H59" s="303"/>
      <c r="I59" s="78"/>
      <c r="J59" s="304" t="s">
        <v>99</v>
      </c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2">
        <f>'SO04 - ČOV - Zpevněné plo...'!J27</f>
        <v>241833.44</v>
      </c>
      <c r="AH59" s="303"/>
      <c r="AI59" s="303"/>
      <c r="AJ59" s="303"/>
      <c r="AK59" s="303"/>
      <c r="AL59" s="303"/>
      <c r="AM59" s="303"/>
      <c r="AN59" s="302">
        <f t="shared" si="0"/>
        <v>292618.46000000002</v>
      </c>
      <c r="AO59" s="303"/>
      <c r="AP59" s="303"/>
      <c r="AQ59" s="79" t="s">
        <v>76</v>
      </c>
      <c r="AR59" s="76"/>
      <c r="AS59" s="80">
        <v>0</v>
      </c>
      <c r="AT59" s="81">
        <f t="shared" si="1"/>
        <v>50785.02</v>
      </c>
      <c r="AU59" s="82">
        <f>'SO04 - ČOV - Zpevněné plo...'!P80</f>
        <v>0</v>
      </c>
      <c r="AV59" s="81">
        <f>'SO04 - ČOV - Zpevněné plo...'!J30</f>
        <v>50785.02</v>
      </c>
      <c r="AW59" s="81">
        <f>'SO04 - ČOV - Zpevněné plo...'!J31</f>
        <v>0</v>
      </c>
      <c r="AX59" s="81">
        <f>'SO04 - ČOV - Zpevněné plo...'!J32</f>
        <v>0</v>
      </c>
      <c r="AY59" s="81">
        <f>'SO04 - ČOV - Zpevněné plo...'!J33</f>
        <v>0</v>
      </c>
      <c r="AZ59" s="81">
        <f>'SO04 - ČOV - Zpevněné plo...'!F30</f>
        <v>241833.44</v>
      </c>
      <c r="BA59" s="81">
        <f>'SO04 - ČOV - Zpevněné plo...'!F31</f>
        <v>0</v>
      </c>
      <c r="BB59" s="81">
        <f>'SO04 - ČOV - Zpevněné plo...'!F32</f>
        <v>0</v>
      </c>
      <c r="BC59" s="81">
        <f>'SO04 - ČOV - Zpevněné plo...'!F33</f>
        <v>0</v>
      </c>
      <c r="BD59" s="83">
        <f>'SO04 - ČOV - Zpevněné plo...'!F34</f>
        <v>0</v>
      </c>
      <c r="BT59" s="84" t="s">
        <v>22</v>
      </c>
      <c r="BV59" s="84" t="s">
        <v>72</v>
      </c>
      <c r="BW59" s="84" t="s">
        <v>100</v>
      </c>
      <c r="BX59" s="84" t="s">
        <v>5</v>
      </c>
      <c r="CL59" s="84" t="s">
        <v>3</v>
      </c>
      <c r="CM59" s="84" t="s">
        <v>78</v>
      </c>
    </row>
    <row r="60" spans="1:91" s="5" customFormat="1" ht="27.4" customHeight="1">
      <c r="A60" s="207" t="s">
        <v>958</v>
      </c>
      <c r="B60" s="76"/>
      <c r="C60" s="77"/>
      <c r="D60" s="304" t="s">
        <v>101</v>
      </c>
      <c r="E60" s="303"/>
      <c r="F60" s="303"/>
      <c r="G60" s="303"/>
      <c r="H60" s="303"/>
      <c r="I60" s="78"/>
      <c r="J60" s="304" t="s">
        <v>102</v>
      </c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2">
        <f>'SO06 - ČOV - Terénní úpra...'!J27</f>
        <v>110757.98</v>
      </c>
      <c r="AH60" s="303"/>
      <c r="AI60" s="303"/>
      <c r="AJ60" s="303"/>
      <c r="AK60" s="303"/>
      <c r="AL60" s="303"/>
      <c r="AM60" s="303"/>
      <c r="AN60" s="302">
        <f t="shared" si="0"/>
        <v>134017.16</v>
      </c>
      <c r="AO60" s="303"/>
      <c r="AP60" s="303"/>
      <c r="AQ60" s="79" t="s">
        <v>76</v>
      </c>
      <c r="AR60" s="76"/>
      <c r="AS60" s="80">
        <v>0</v>
      </c>
      <c r="AT60" s="81">
        <f t="shared" si="1"/>
        <v>23259.18</v>
      </c>
      <c r="AU60" s="82">
        <f>'SO06 - ČOV - Terénní úpra...'!P81</f>
        <v>0</v>
      </c>
      <c r="AV60" s="81">
        <f>'SO06 - ČOV - Terénní úpra...'!J30</f>
        <v>23259.18</v>
      </c>
      <c r="AW60" s="81">
        <f>'SO06 - ČOV - Terénní úpra...'!J31</f>
        <v>0</v>
      </c>
      <c r="AX60" s="81">
        <f>'SO06 - ČOV - Terénní úpra...'!J32</f>
        <v>0</v>
      </c>
      <c r="AY60" s="81">
        <f>'SO06 - ČOV - Terénní úpra...'!J33</f>
        <v>0</v>
      </c>
      <c r="AZ60" s="81">
        <f>'SO06 - ČOV - Terénní úpra...'!F30</f>
        <v>110757.98</v>
      </c>
      <c r="BA60" s="81">
        <f>'SO06 - ČOV - Terénní úpra...'!F31</f>
        <v>0</v>
      </c>
      <c r="BB60" s="81">
        <f>'SO06 - ČOV - Terénní úpra...'!F32</f>
        <v>0</v>
      </c>
      <c r="BC60" s="81">
        <f>'SO06 - ČOV - Terénní úpra...'!F33</f>
        <v>0</v>
      </c>
      <c r="BD60" s="83">
        <f>'SO06 - ČOV - Terénní úpra...'!F34</f>
        <v>0</v>
      </c>
      <c r="BT60" s="84" t="s">
        <v>22</v>
      </c>
      <c r="BV60" s="84" t="s">
        <v>72</v>
      </c>
      <c r="BW60" s="84" t="s">
        <v>103</v>
      </c>
      <c r="BX60" s="84" t="s">
        <v>5</v>
      </c>
      <c r="CL60" s="84" t="s">
        <v>3</v>
      </c>
      <c r="CM60" s="84" t="s">
        <v>78</v>
      </c>
    </row>
    <row r="61" spans="1:91" s="5" customFormat="1" ht="27.4" customHeight="1">
      <c r="A61" s="207" t="s">
        <v>958</v>
      </c>
      <c r="B61" s="76"/>
      <c r="C61" s="77"/>
      <c r="D61" s="304" t="s">
        <v>104</v>
      </c>
      <c r="E61" s="303"/>
      <c r="F61" s="303"/>
      <c r="G61" s="303"/>
      <c r="H61" s="303"/>
      <c r="I61" s="78"/>
      <c r="J61" s="304" t="s">
        <v>105</v>
      </c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2">
        <f>'SO07 - ČOV - Vodovodní př...'!J27</f>
        <v>92826.84</v>
      </c>
      <c r="AH61" s="303"/>
      <c r="AI61" s="303"/>
      <c r="AJ61" s="303"/>
      <c r="AK61" s="303"/>
      <c r="AL61" s="303"/>
      <c r="AM61" s="303"/>
      <c r="AN61" s="302">
        <f t="shared" si="0"/>
        <v>112320.48</v>
      </c>
      <c r="AO61" s="303"/>
      <c r="AP61" s="303"/>
      <c r="AQ61" s="79" t="s">
        <v>76</v>
      </c>
      <c r="AR61" s="76"/>
      <c r="AS61" s="80">
        <v>0</v>
      </c>
      <c r="AT61" s="81">
        <f t="shared" si="1"/>
        <v>19493.64</v>
      </c>
      <c r="AU61" s="82">
        <f>'SO07 - ČOV - Vodovodní př...'!P84</f>
        <v>0</v>
      </c>
      <c r="AV61" s="81">
        <f>'SO07 - ČOV - Vodovodní př...'!J30</f>
        <v>19493.64</v>
      </c>
      <c r="AW61" s="81">
        <f>'SO07 - ČOV - Vodovodní př...'!J31</f>
        <v>0</v>
      </c>
      <c r="AX61" s="81">
        <f>'SO07 - ČOV - Vodovodní př...'!J32</f>
        <v>0</v>
      </c>
      <c r="AY61" s="81">
        <f>'SO07 - ČOV - Vodovodní př...'!J33</f>
        <v>0</v>
      </c>
      <c r="AZ61" s="81">
        <f>'SO07 - ČOV - Vodovodní př...'!F30</f>
        <v>92826.84</v>
      </c>
      <c r="BA61" s="81">
        <f>'SO07 - ČOV - Vodovodní př...'!F31</f>
        <v>0</v>
      </c>
      <c r="BB61" s="81">
        <f>'SO07 - ČOV - Vodovodní př...'!F32</f>
        <v>0</v>
      </c>
      <c r="BC61" s="81">
        <f>'SO07 - ČOV - Vodovodní př...'!F33</f>
        <v>0</v>
      </c>
      <c r="BD61" s="83">
        <f>'SO07 - ČOV - Vodovodní př...'!F34</f>
        <v>0</v>
      </c>
      <c r="BT61" s="84" t="s">
        <v>22</v>
      </c>
      <c r="BV61" s="84" t="s">
        <v>72</v>
      </c>
      <c r="BW61" s="84" t="s">
        <v>106</v>
      </c>
      <c r="BX61" s="84" t="s">
        <v>5</v>
      </c>
      <c r="CL61" s="84" t="s">
        <v>3</v>
      </c>
      <c r="CM61" s="84" t="s">
        <v>78</v>
      </c>
    </row>
    <row r="62" spans="1:91" s="5" customFormat="1" ht="27.4" customHeight="1">
      <c r="A62" s="207" t="s">
        <v>958</v>
      </c>
      <c r="B62" s="76"/>
      <c r="C62" s="77"/>
      <c r="D62" s="304" t="s">
        <v>107</v>
      </c>
      <c r="E62" s="303"/>
      <c r="F62" s="303"/>
      <c r="G62" s="303"/>
      <c r="H62" s="303"/>
      <c r="I62" s="78"/>
      <c r="J62" s="304" t="s">
        <v>108</v>
      </c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2">
        <f>'SO08 - ČOV - Vnitřní rozv...'!J27</f>
        <v>78692</v>
      </c>
      <c r="AH62" s="303"/>
      <c r="AI62" s="303"/>
      <c r="AJ62" s="303"/>
      <c r="AK62" s="303"/>
      <c r="AL62" s="303"/>
      <c r="AM62" s="303"/>
      <c r="AN62" s="302">
        <f t="shared" si="0"/>
        <v>95217.32</v>
      </c>
      <c r="AO62" s="303"/>
      <c r="AP62" s="303"/>
      <c r="AQ62" s="79" t="s">
        <v>76</v>
      </c>
      <c r="AR62" s="76"/>
      <c r="AS62" s="92">
        <v>0</v>
      </c>
      <c r="AT62" s="93">
        <f t="shared" si="1"/>
        <v>16525.32</v>
      </c>
      <c r="AU62" s="94">
        <f>'SO08 - ČOV - Vnitřní rozv...'!P78</f>
        <v>0</v>
      </c>
      <c r="AV62" s="93">
        <f>'SO08 - ČOV - Vnitřní rozv...'!J30</f>
        <v>16525.32</v>
      </c>
      <c r="AW62" s="93">
        <f>'SO08 - ČOV - Vnitřní rozv...'!J31</f>
        <v>0</v>
      </c>
      <c r="AX62" s="93">
        <f>'SO08 - ČOV - Vnitřní rozv...'!J32</f>
        <v>0</v>
      </c>
      <c r="AY62" s="93">
        <f>'SO08 - ČOV - Vnitřní rozv...'!J33</f>
        <v>0</v>
      </c>
      <c r="AZ62" s="93">
        <f>'SO08 - ČOV - Vnitřní rozv...'!F30</f>
        <v>78692</v>
      </c>
      <c r="BA62" s="93">
        <f>'SO08 - ČOV - Vnitřní rozv...'!F31</f>
        <v>0</v>
      </c>
      <c r="BB62" s="93">
        <f>'SO08 - ČOV - Vnitřní rozv...'!F32</f>
        <v>0</v>
      </c>
      <c r="BC62" s="93">
        <f>'SO08 - ČOV - Vnitřní rozv...'!F33</f>
        <v>0</v>
      </c>
      <c r="BD62" s="95">
        <f>'SO08 - ČOV - Vnitřní rozv...'!F34</f>
        <v>0</v>
      </c>
      <c r="BT62" s="84" t="s">
        <v>22</v>
      </c>
      <c r="BV62" s="84" t="s">
        <v>72</v>
      </c>
      <c r="BW62" s="84" t="s">
        <v>109</v>
      </c>
      <c r="BX62" s="84" t="s">
        <v>5</v>
      </c>
      <c r="CL62" s="84" t="s">
        <v>3</v>
      </c>
      <c r="CM62" s="84" t="s">
        <v>78</v>
      </c>
    </row>
    <row r="63" spans="1:91" s="1" customFormat="1" ht="30" customHeight="1">
      <c r="B63" s="32"/>
      <c r="AR63" s="32"/>
    </row>
    <row r="64" spans="1:91" s="1" customFormat="1" ht="6.95" customHeight="1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32"/>
    </row>
  </sheetData>
  <mergeCells count="8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G59:AM59"/>
    <mergeCell ref="D59:H59"/>
    <mergeCell ref="J59:AF59"/>
    <mergeCell ref="AN60:AP60"/>
    <mergeCell ref="AG60:AM60"/>
    <mergeCell ref="D60:H60"/>
    <mergeCell ref="J60:AF60"/>
    <mergeCell ref="AR2:BE2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59:AP5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PS01 - ČOV - BC 125 - tec...'!C2" tooltip="PS01 - ČOV - BC 125 - tec..." display="/"/>
    <hyperlink ref="A53" location="'SO00 - Ostatní a všeobecn...'!C2" tooltip="SO00 - Ostatní a všeobecn..." display="/"/>
    <hyperlink ref="A54" location="'SO01 - ČOV - BC 125 - sta...'!C2" tooltip="SO01 - ČOV - BC 125 - sta..." display="/"/>
    <hyperlink ref="A55" location="'SO02 - Splašková kanalizace'!C2" tooltip="SO02 - Splašková kanalizace" display="/"/>
    <hyperlink ref="A57" location="'01 - Přívodní řad'!C2" tooltip="01 - Přívodní řad" display="/"/>
    <hyperlink ref="A58" location="'02 - Rozvodný řad'!C2" tooltip="02 - Rozvodný řad" display="/"/>
    <hyperlink ref="A59" location="'SO04 - ČOV - Zpevněné plo...'!C2" tooltip="SO04 - ČOV - Zpevněné plo..." display="/"/>
    <hyperlink ref="A60" location="'SO06 - ČOV - Terénní úpra...'!C2" tooltip="SO06 - ČOV - Terénní úpra..." display="/"/>
    <hyperlink ref="A61" location="'SO07 - ČOV - Vodovodní př...'!C2" tooltip="SO07 - ČOV - Vodovodní př..." display="/"/>
    <hyperlink ref="A62" location="'SO08 - ČOV - Vnitřní rozv...'!C2" tooltip="SO08 - ČOV - Vnitřní rozv..." display="/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86"/>
  <sheetViews>
    <sheetView showGridLines="0" view="pageBreakPreview" zoomScale="85" zoomScaleSheetLayoutView="85" workbookViewId="0">
      <pane ySplit="1" topLeftCell="A131" activePane="bottomLeft" state="frozen"/>
      <selection pane="bottomLeft" activeCell="I146" sqref="I14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106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883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ROUND(J84,2)</f>
        <v>92826.84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ROUND(SUM(BE84:BE141), 2)</f>
        <v>92826.84</v>
      </c>
      <c r="G30" s="33"/>
      <c r="H30" s="33"/>
      <c r="I30" s="112">
        <v>0.21</v>
      </c>
      <c r="J30" s="111">
        <f>ROUND(ROUND((SUM(BE84:BE141)), 2)*I30, 2)</f>
        <v>19493.64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ROUND(SUM(BF84:BF141), 2)</f>
        <v>0</v>
      </c>
      <c r="G31" s="33"/>
      <c r="H31" s="33"/>
      <c r="I31" s="112">
        <v>0.15</v>
      </c>
      <c r="J31" s="111">
        <f>ROUND(ROUND((SUM(BF84:BF141)),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ROUND(SUM(BG84:BG141),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ROUND(SUM(BH84:BH141),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ROUND(SUM(BI84:BI141),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112320.48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SO07 - ČOV - Vodovodní přípojka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J84</f>
        <v>92826.839999999982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225</v>
      </c>
      <c r="E57" s="131"/>
      <c r="F57" s="131"/>
      <c r="G57" s="131"/>
      <c r="H57" s="131"/>
      <c r="I57" s="132"/>
      <c r="J57" s="133">
        <f>J85</f>
        <v>92826.839999999982</v>
      </c>
      <c r="K57" s="134"/>
    </row>
    <row r="58" spans="2:47" s="11" customFormat="1" ht="19.899999999999999" customHeight="1">
      <c r="B58" s="176"/>
      <c r="C58" s="177"/>
      <c r="D58" s="178" t="s">
        <v>226</v>
      </c>
      <c r="E58" s="179"/>
      <c r="F58" s="179"/>
      <c r="G58" s="179"/>
      <c r="H58" s="179"/>
      <c r="I58" s="180"/>
      <c r="J58" s="181">
        <f>J86</f>
        <v>35073.620000000003</v>
      </c>
      <c r="K58" s="182"/>
    </row>
    <row r="59" spans="2:47" s="11" customFormat="1" ht="19.899999999999999" customHeight="1">
      <c r="B59" s="176"/>
      <c r="C59" s="177"/>
      <c r="D59" s="178" t="s">
        <v>301</v>
      </c>
      <c r="E59" s="179"/>
      <c r="F59" s="179"/>
      <c r="G59" s="179"/>
      <c r="H59" s="179"/>
      <c r="I59" s="180"/>
      <c r="J59" s="181">
        <f>J102</f>
        <v>5701.06</v>
      </c>
      <c r="K59" s="182"/>
    </row>
    <row r="60" spans="2:47" s="11" customFormat="1" ht="19.899999999999999" customHeight="1">
      <c r="B60" s="176"/>
      <c r="C60" s="177"/>
      <c r="D60" s="178" t="s">
        <v>302</v>
      </c>
      <c r="E60" s="179"/>
      <c r="F60" s="179"/>
      <c r="G60" s="179"/>
      <c r="H60" s="179"/>
      <c r="I60" s="180"/>
      <c r="J60" s="181">
        <f>J106</f>
        <v>6567.2800000000007</v>
      </c>
      <c r="K60" s="182"/>
    </row>
    <row r="61" spans="2:47" s="11" customFormat="1" ht="19.899999999999999" customHeight="1">
      <c r="B61" s="176"/>
      <c r="C61" s="177"/>
      <c r="D61" s="178" t="s">
        <v>303</v>
      </c>
      <c r="E61" s="179"/>
      <c r="F61" s="179"/>
      <c r="G61" s="179"/>
      <c r="H61" s="179"/>
      <c r="I61" s="180"/>
      <c r="J61" s="181">
        <f>J112</f>
        <v>38112.05999999999</v>
      </c>
      <c r="K61" s="182"/>
    </row>
    <row r="62" spans="2:47" s="11" customFormat="1" ht="19.899999999999999" customHeight="1">
      <c r="B62" s="176"/>
      <c r="C62" s="177"/>
      <c r="D62" s="178" t="s">
        <v>304</v>
      </c>
      <c r="E62" s="179"/>
      <c r="F62" s="179"/>
      <c r="G62" s="179"/>
      <c r="H62" s="179"/>
      <c r="I62" s="180"/>
      <c r="J62" s="181">
        <f>J131</f>
        <v>1030</v>
      </c>
      <c r="K62" s="182"/>
    </row>
    <row r="63" spans="2:47" s="11" customFormat="1" ht="19.899999999999999" customHeight="1">
      <c r="B63" s="176"/>
      <c r="C63" s="177"/>
      <c r="D63" s="178" t="s">
        <v>305</v>
      </c>
      <c r="E63" s="179"/>
      <c r="F63" s="179"/>
      <c r="G63" s="179"/>
      <c r="H63" s="179"/>
      <c r="I63" s="180"/>
      <c r="J63" s="181">
        <f>J133</f>
        <v>4361.9199999999992</v>
      </c>
      <c r="K63" s="182"/>
    </row>
    <row r="64" spans="2:47" s="11" customFormat="1" ht="19.899999999999999" customHeight="1">
      <c r="B64" s="176"/>
      <c r="C64" s="177"/>
      <c r="D64" s="178" t="s">
        <v>228</v>
      </c>
      <c r="E64" s="179"/>
      <c r="F64" s="179"/>
      <c r="G64" s="179"/>
      <c r="H64" s="179"/>
      <c r="I64" s="180"/>
      <c r="J64" s="181">
        <f>J140</f>
        <v>1980.9</v>
      </c>
      <c r="K64" s="182"/>
    </row>
    <row r="65" spans="2:12" s="1" customFormat="1" ht="21.75" customHeight="1">
      <c r="B65" s="32"/>
      <c r="C65" s="33"/>
      <c r="D65" s="33"/>
      <c r="E65" s="33"/>
      <c r="F65" s="33"/>
      <c r="G65" s="33"/>
      <c r="H65" s="33"/>
      <c r="I65" s="99"/>
      <c r="J65" s="33"/>
      <c r="K65" s="36"/>
    </row>
    <row r="66" spans="2:12" s="1" customFormat="1" ht="6.95" customHeight="1">
      <c r="B66" s="47"/>
      <c r="C66" s="48"/>
      <c r="D66" s="48"/>
      <c r="E66" s="48"/>
      <c r="F66" s="48"/>
      <c r="G66" s="48"/>
      <c r="H66" s="48"/>
      <c r="I66" s="120"/>
      <c r="J66" s="48"/>
      <c r="K66" s="49"/>
    </row>
    <row r="70" spans="2:12" s="1" customFormat="1" ht="6.95" customHeight="1">
      <c r="B70" s="50"/>
      <c r="C70" s="51"/>
      <c r="D70" s="51"/>
      <c r="E70" s="51"/>
      <c r="F70" s="51"/>
      <c r="G70" s="51"/>
      <c r="H70" s="51"/>
      <c r="I70" s="121"/>
      <c r="J70" s="51"/>
      <c r="K70" s="51"/>
      <c r="L70" s="32"/>
    </row>
    <row r="71" spans="2:12" s="1" customFormat="1" ht="36.950000000000003" customHeight="1">
      <c r="B71" s="32"/>
      <c r="C71" s="52" t="s">
        <v>120</v>
      </c>
      <c r="L71" s="32"/>
    </row>
    <row r="72" spans="2:12" s="1" customFormat="1" ht="6.95" customHeight="1">
      <c r="B72" s="32"/>
      <c r="L72" s="32"/>
    </row>
    <row r="73" spans="2:12" s="1" customFormat="1" ht="14.45" customHeight="1">
      <c r="B73" s="32"/>
      <c r="C73" s="54" t="s">
        <v>17</v>
      </c>
      <c r="L73" s="32"/>
    </row>
    <row r="74" spans="2:12" s="1" customFormat="1" ht="22.5" customHeight="1">
      <c r="B74" s="32"/>
      <c r="E74" s="345" t="str">
        <f>E7</f>
        <v>Mutná - ČOV, kanalizace a vodovod</v>
      </c>
      <c r="F74" s="322"/>
      <c r="G74" s="322"/>
      <c r="H74" s="322"/>
      <c r="L74" s="32"/>
    </row>
    <row r="75" spans="2:12" s="1" customFormat="1" ht="14.45" customHeight="1">
      <c r="B75" s="32"/>
      <c r="C75" s="54" t="s">
        <v>112</v>
      </c>
      <c r="L75" s="32"/>
    </row>
    <row r="76" spans="2:12" s="1" customFormat="1" ht="23.25" customHeight="1">
      <c r="B76" s="32"/>
      <c r="E76" s="319" t="str">
        <f>E9</f>
        <v>SO07 - ČOV - Vodovodní přípojka</v>
      </c>
      <c r="F76" s="322"/>
      <c r="G76" s="322"/>
      <c r="H76" s="322"/>
      <c r="L76" s="32"/>
    </row>
    <row r="77" spans="2:12" s="1" customFormat="1" ht="6.95" customHeight="1">
      <c r="B77" s="32"/>
      <c r="L77" s="32"/>
    </row>
    <row r="78" spans="2:12" s="1" customFormat="1" ht="18" customHeight="1">
      <c r="B78" s="32"/>
      <c r="C78" s="54" t="s">
        <v>23</v>
      </c>
      <c r="F78" s="135" t="str">
        <f>F12</f>
        <v xml:space="preserve"> </v>
      </c>
      <c r="I78" s="136" t="s">
        <v>25</v>
      </c>
      <c r="J78" s="58">
        <f>IF(J12="","",J12)</f>
        <v>42508</v>
      </c>
      <c r="L78" s="32"/>
    </row>
    <row r="79" spans="2:12" s="1" customFormat="1" ht="6.95" customHeight="1">
      <c r="B79" s="32"/>
      <c r="L79" s="32"/>
    </row>
    <row r="80" spans="2:12" s="1" customFormat="1" ht="15">
      <c r="B80" s="32"/>
      <c r="C80" s="54" t="s">
        <v>28</v>
      </c>
      <c r="F80" s="135" t="str">
        <f>E15</f>
        <v xml:space="preserve"> </v>
      </c>
      <c r="I80" s="136" t="s">
        <v>33</v>
      </c>
      <c r="J80" s="135" t="str">
        <f>E21</f>
        <v xml:space="preserve"> </v>
      </c>
      <c r="L80" s="32"/>
    </row>
    <row r="81" spans="2:65" s="1" customFormat="1" ht="14.45" customHeight="1">
      <c r="B81" s="32"/>
      <c r="C81" s="54" t="s">
        <v>31</v>
      </c>
      <c r="F81" s="135" t="str">
        <f>IF(E18="","",E18)</f>
        <v/>
      </c>
      <c r="L81" s="32"/>
    </row>
    <row r="82" spans="2:65" s="1" customFormat="1" ht="10.35" customHeight="1">
      <c r="B82" s="32"/>
      <c r="L82" s="32"/>
    </row>
    <row r="83" spans="2:65" s="9" customFormat="1" ht="29.25" customHeight="1">
      <c r="B83" s="137"/>
      <c r="C83" s="138" t="s">
        <v>121</v>
      </c>
      <c r="D83" s="139" t="s">
        <v>55</v>
      </c>
      <c r="E83" s="139" t="s">
        <v>51</v>
      </c>
      <c r="F83" s="139" t="s">
        <v>122</v>
      </c>
      <c r="G83" s="139" t="s">
        <v>123</v>
      </c>
      <c r="H83" s="139" t="s">
        <v>124</v>
      </c>
      <c r="I83" s="140" t="s">
        <v>125</v>
      </c>
      <c r="J83" s="139" t="s">
        <v>116</v>
      </c>
      <c r="K83" s="141" t="s">
        <v>126</v>
      </c>
      <c r="L83" s="137"/>
      <c r="M83" s="64" t="s">
        <v>127</v>
      </c>
      <c r="N83" s="65" t="s">
        <v>40</v>
      </c>
      <c r="O83" s="65" t="s">
        <v>128</v>
      </c>
      <c r="P83" s="65" t="s">
        <v>129</v>
      </c>
      <c r="Q83" s="65" t="s">
        <v>130</v>
      </c>
      <c r="R83" s="65" t="s">
        <v>131</v>
      </c>
      <c r="S83" s="65" t="s">
        <v>132</v>
      </c>
      <c r="T83" s="66" t="s">
        <v>133</v>
      </c>
    </row>
    <row r="84" spans="2:65" s="1" customFormat="1" ht="29.25" customHeight="1">
      <c r="B84" s="32"/>
      <c r="C84" s="68" t="s">
        <v>117</v>
      </c>
      <c r="J84" s="142">
        <f>BK84</f>
        <v>92826.839999999982</v>
      </c>
      <c r="L84" s="32"/>
      <c r="M84" s="67"/>
      <c r="N84" s="59"/>
      <c r="O84" s="59"/>
      <c r="P84" s="143">
        <f>P85</f>
        <v>0</v>
      </c>
      <c r="Q84" s="59"/>
      <c r="R84" s="143">
        <f>R85</f>
        <v>19.231797650000001</v>
      </c>
      <c r="S84" s="59"/>
      <c r="T84" s="144">
        <f>T85</f>
        <v>3.3279999999999998</v>
      </c>
      <c r="AT84" s="16" t="s">
        <v>69</v>
      </c>
      <c r="AU84" s="16" t="s">
        <v>118</v>
      </c>
      <c r="BK84" s="145">
        <f>BK85</f>
        <v>92826.839999999982</v>
      </c>
    </row>
    <row r="85" spans="2:65" s="10" customFormat="1" ht="37.35" customHeight="1">
      <c r="B85" s="146"/>
      <c r="D85" s="155" t="s">
        <v>69</v>
      </c>
      <c r="E85" s="183" t="s">
        <v>229</v>
      </c>
      <c r="F85" s="183" t="s">
        <v>230</v>
      </c>
      <c r="I85" s="149"/>
      <c r="J85" s="184">
        <f>BK85</f>
        <v>92826.839999999982</v>
      </c>
      <c r="L85" s="146"/>
      <c r="M85" s="151"/>
      <c r="N85" s="152"/>
      <c r="O85" s="152"/>
      <c r="P85" s="153">
        <f>P86+P102+P106+P112+P131+P133+P140</f>
        <v>0</v>
      </c>
      <c r="Q85" s="152"/>
      <c r="R85" s="153">
        <f>R86+R102+R106+R112+R131+R133+R140</f>
        <v>19.231797650000001</v>
      </c>
      <c r="S85" s="152"/>
      <c r="T85" s="154">
        <f>T86+T102+T106+T112+T131+T133+T140</f>
        <v>3.3279999999999998</v>
      </c>
      <c r="AR85" s="155" t="s">
        <v>22</v>
      </c>
      <c r="AT85" s="156" t="s">
        <v>69</v>
      </c>
      <c r="AU85" s="156" t="s">
        <v>70</v>
      </c>
      <c r="AY85" s="155" t="s">
        <v>137</v>
      </c>
      <c r="BK85" s="157">
        <f>BK86+BK102+BK106+BK112+BK131+BK133+BK140</f>
        <v>92826.839999999982</v>
      </c>
    </row>
    <row r="86" spans="2:65" s="10" customFormat="1" ht="19.899999999999999" customHeight="1">
      <c r="B86" s="146"/>
      <c r="D86" s="147" t="s">
        <v>69</v>
      </c>
      <c r="E86" s="185" t="s">
        <v>22</v>
      </c>
      <c r="F86" s="185" t="s">
        <v>231</v>
      </c>
      <c r="I86" s="149"/>
      <c r="J86" s="186">
        <f>BK86</f>
        <v>35073.620000000003</v>
      </c>
      <c r="L86" s="146"/>
      <c r="M86" s="151"/>
      <c r="N86" s="152"/>
      <c r="O86" s="152"/>
      <c r="P86" s="153">
        <f>SUM(P87:P101)</f>
        <v>0</v>
      </c>
      <c r="Q86" s="152"/>
      <c r="R86" s="153">
        <f>SUM(R87:R101)</f>
        <v>0</v>
      </c>
      <c r="S86" s="152"/>
      <c r="T86" s="154">
        <f>SUM(T87:T101)</f>
        <v>3.3279999999999998</v>
      </c>
      <c r="AR86" s="155" t="s">
        <v>22</v>
      </c>
      <c r="AT86" s="156" t="s">
        <v>69</v>
      </c>
      <c r="AU86" s="156" t="s">
        <v>22</v>
      </c>
      <c r="AY86" s="155" t="s">
        <v>137</v>
      </c>
      <c r="BK86" s="157">
        <f>SUM(BK87:BK101)</f>
        <v>35073.620000000003</v>
      </c>
    </row>
    <row r="87" spans="2:65" s="1" customFormat="1" ht="22.5" customHeight="1">
      <c r="B87" s="158"/>
      <c r="C87" s="159" t="s">
        <v>22</v>
      </c>
      <c r="D87" s="159" t="s">
        <v>138</v>
      </c>
      <c r="E87" s="160" t="s">
        <v>306</v>
      </c>
      <c r="F87" s="161" t="s">
        <v>307</v>
      </c>
      <c r="G87" s="162" t="s">
        <v>271</v>
      </c>
      <c r="H87" s="163">
        <v>8</v>
      </c>
      <c r="I87" s="164">
        <v>20.6</v>
      </c>
      <c r="J87" s="165">
        <f t="shared" ref="J87:J101" si="0">ROUND(I87*H87,2)</f>
        <v>164.8</v>
      </c>
      <c r="K87" s="161" t="s">
        <v>235</v>
      </c>
      <c r="L87" s="32"/>
      <c r="M87" s="166" t="s">
        <v>3</v>
      </c>
      <c r="N87" s="167" t="s">
        <v>41</v>
      </c>
      <c r="O87" s="33"/>
      <c r="P87" s="168">
        <f t="shared" ref="P87:P101" si="1">O87*H87</f>
        <v>0</v>
      </c>
      <c r="Q87" s="168">
        <v>0</v>
      </c>
      <c r="R87" s="168">
        <f t="shared" ref="R87:R101" si="2">Q87*H87</f>
        <v>0</v>
      </c>
      <c r="S87" s="168">
        <v>0.23499999999999999</v>
      </c>
      <c r="T87" s="169">
        <f t="shared" ref="T87:T101" si="3">S87*H87</f>
        <v>1.88</v>
      </c>
      <c r="AR87" s="16" t="s">
        <v>136</v>
      </c>
      <c r="AT87" s="16" t="s">
        <v>138</v>
      </c>
      <c r="AU87" s="16" t="s">
        <v>78</v>
      </c>
      <c r="AY87" s="16" t="s">
        <v>137</v>
      </c>
      <c r="BE87" s="170">
        <f t="shared" ref="BE87:BE101" si="4">IF(N87="základní",J87,0)</f>
        <v>164.8</v>
      </c>
      <c r="BF87" s="170">
        <f t="shared" ref="BF87:BF101" si="5">IF(N87="snížená",J87,0)</f>
        <v>0</v>
      </c>
      <c r="BG87" s="170">
        <f t="shared" ref="BG87:BG101" si="6">IF(N87="zákl. přenesená",J87,0)</f>
        <v>0</v>
      </c>
      <c r="BH87" s="170">
        <f t="shared" ref="BH87:BH101" si="7">IF(N87="sníž. přenesená",J87,0)</f>
        <v>0</v>
      </c>
      <c r="BI87" s="170">
        <f t="shared" ref="BI87:BI101" si="8">IF(N87="nulová",J87,0)</f>
        <v>0</v>
      </c>
      <c r="BJ87" s="16" t="s">
        <v>22</v>
      </c>
      <c r="BK87" s="170">
        <f t="shared" ref="BK87:BK101" si="9">ROUND(I87*H87,2)</f>
        <v>164.8</v>
      </c>
      <c r="BL87" s="16" t="s">
        <v>136</v>
      </c>
      <c r="BM87" s="16" t="s">
        <v>884</v>
      </c>
    </row>
    <row r="88" spans="2:65" s="1" customFormat="1" ht="22.5" customHeight="1">
      <c r="B88" s="158"/>
      <c r="C88" s="159" t="s">
        <v>78</v>
      </c>
      <c r="D88" s="159" t="s">
        <v>138</v>
      </c>
      <c r="E88" s="160" t="s">
        <v>312</v>
      </c>
      <c r="F88" s="161" t="s">
        <v>313</v>
      </c>
      <c r="G88" s="162" t="s">
        <v>271</v>
      </c>
      <c r="H88" s="163">
        <v>8</v>
      </c>
      <c r="I88" s="164">
        <v>20.6</v>
      </c>
      <c r="J88" s="165">
        <f t="shared" si="0"/>
        <v>164.8</v>
      </c>
      <c r="K88" s="161" t="s">
        <v>235</v>
      </c>
      <c r="L88" s="32"/>
      <c r="M88" s="166" t="s">
        <v>3</v>
      </c>
      <c r="N88" s="167" t="s">
        <v>41</v>
      </c>
      <c r="O88" s="33"/>
      <c r="P88" s="168">
        <f t="shared" si="1"/>
        <v>0</v>
      </c>
      <c r="Q88" s="168">
        <v>0</v>
      </c>
      <c r="R88" s="168">
        <f t="shared" si="2"/>
        <v>0</v>
      </c>
      <c r="S88" s="168">
        <v>0.18099999999999999</v>
      </c>
      <c r="T88" s="169">
        <f t="shared" si="3"/>
        <v>1.448</v>
      </c>
      <c r="AR88" s="16" t="s">
        <v>136</v>
      </c>
      <c r="AT88" s="16" t="s">
        <v>138</v>
      </c>
      <c r="AU88" s="16" t="s">
        <v>78</v>
      </c>
      <c r="AY88" s="16" t="s">
        <v>137</v>
      </c>
      <c r="BE88" s="170">
        <f t="shared" si="4"/>
        <v>164.8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6" t="s">
        <v>22</v>
      </c>
      <c r="BK88" s="170">
        <f t="shared" si="9"/>
        <v>164.8</v>
      </c>
      <c r="BL88" s="16" t="s">
        <v>136</v>
      </c>
      <c r="BM88" s="16" t="s">
        <v>885</v>
      </c>
    </row>
    <row r="89" spans="2:65" s="1" customFormat="1" ht="22.5" customHeight="1">
      <c r="B89" s="158"/>
      <c r="C89" s="159" t="s">
        <v>148</v>
      </c>
      <c r="D89" s="159" t="s">
        <v>138</v>
      </c>
      <c r="E89" s="160" t="s">
        <v>232</v>
      </c>
      <c r="F89" s="161" t="s">
        <v>233</v>
      </c>
      <c r="G89" s="162" t="s">
        <v>234</v>
      </c>
      <c r="H89" s="163">
        <v>44.2</v>
      </c>
      <c r="I89" s="164">
        <v>51.5</v>
      </c>
      <c r="J89" s="165">
        <f t="shared" si="0"/>
        <v>2276.3000000000002</v>
      </c>
      <c r="K89" s="161" t="s">
        <v>235</v>
      </c>
      <c r="L89" s="32"/>
      <c r="M89" s="166" t="s">
        <v>3</v>
      </c>
      <c r="N89" s="167" t="s">
        <v>41</v>
      </c>
      <c r="O89" s="33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6" t="s">
        <v>136</v>
      </c>
      <c r="AT89" s="16" t="s">
        <v>138</v>
      </c>
      <c r="AU89" s="16" t="s">
        <v>78</v>
      </c>
      <c r="AY89" s="16" t="s">
        <v>137</v>
      </c>
      <c r="BE89" s="170">
        <f t="shared" si="4"/>
        <v>2276.3000000000002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6" t="s">
        <v>22</v>
      </c>
      <c r="BK89" s="170">
        <f t="shared" si="9"/>
        <v>2276.3000000000002</v>
      </c>
      <c r="BL89" s="16" t="s">
        <v>136</v>
      </c>
      <c r="BM89" s="16" t="s">
        <v>886</v>
      </c>
    </row>
    <row r="90" spans="2:65" s="1" customFormat="1" ht="22.5" customHeight="1">
      <c r="B90" s="158"/>
      <c r="C90" s="159" t="s">
        <v>136</v>
      </c>
      <c r="D90" s="159" t="s">
        <v>138</v>
      </c>
      <c r="E90" s="160" t="s">
        <v>237</v>
      </c>
      <c r="F90" s="161" t="s">
        <v>238</v>
      </c>
      <c r="G90" s="162" t="s">
        <v>239</v>
      </c>
      <c r="H90" s="163">
        <v>5.5250000000000004</v>
      </c>
      <c r="I90" s="164">
        <v>51.5</v>
      </c>
      <c r="J90" s="165">
        <f t="shared" si="0"/>
        <v>284.54000000000002</v>
      </c>
      <c r="K90" s="161" t="s">
        <v>235</v>
      </c>
      <c r="L90" s="32"/>
      <c r="M90" s="166" t="s">
        <v>3</v>
      </c>
      <c r="N90" s="167" t="s">
        <v>41</v>
      </c>
      <c r="O90" s="33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6" t="s">
        <v>136</v>
      </c>
      <c r="AT90" s="16" t="s">
        <v>138</v>
      </c>
      <c r="AU90" s="16" t="s">
        <v>78</v>
      </c>
      <c r="AY90" s="16" t="s">
        <v>137</v>
      </c>
      <c r="BE90" s="170">
        <f t="shared" si="4"/>
        <v>284.54000000000002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284.54000000000002</v>
      </c>
      <c r="BL90" s="16" t="s">
        <v>136</v>
      </c>
      <c r="BM90" s="16" t="s">
        <v>887</v>
      </c>
    </row>
    <row r="91" spans="2:65" s="1" customFormat="1" ht="22.5" customHeight="1">
      <c r="B91" s="158"/>
      <c r="C91" s="159" t="s">
        <v>155</v>
      </c>
      <c r="D91" s="159" t="s">
        <v>138</v>
      </c>
      <c r="E91" s="160" t="s">
        <v>241</v>
      </c>
      <c r="F91" s="161" t="s">
        <v>242</v>
      </c>
      <c r="G91" s="162" t="s">
        <v>243</v>
      </c>
      <c r="H91" s="163">
        <v>22.613</v>
      </c>
      <c r="I91" s="164">
        <v>51.5</v>
      </c>
      <c r="J91" s="165">
        <f t="shared" si="0"/>
        <v>1164.57</v>
      </c>
      <c r="K91" s="161" t="s">
        <v>235</v>
      </c>
      <c r="L91" s="32"/>
      <c r="M91" s="166" t="s">
        <v>3</v>
      </c>
      <c r="N91" s="167" t="s">
        <v>41</v>
      </c>
      <c r="O91" s="33"/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16" t="s">
        <v>136</v>
      </c>
      <c r="AT91" s="16" t="s">
        <v>138</v>
      </c>
      <c r="AU91" s="16" t="s">
        <v>78</v>
      </c>
      <c r="AY91" s="16" t="s">
        <v>137</v>
      </c>
      <c r="BE91" s="170">
        <f t="shared" si="4"/>
        <v>1164.57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6" t="s">
        <v>22</v>
      </c>
      <c r="BK91" s="170">
        <f t="shared" si="9"/>
        <v>1164.57</v>
      </c>
      <c r="BL91" s="16" t="s">
        <v>136</v>
      </c>
      <c r="BM91" s="16" t="s">
        <v>888</v>
      </c>
    </row>
    <row r="92" spans="2:65" s="1" customFormat="1" ht="22.5" customHeight="1">
      <c r="B92" s="158"/>
      <c r="C92" s="159" t="s">
        <v>159</v>
      </c>
      <c r="D92" s="159" t="s">
        <v>138</v>
      </c>
      <c r="E92" s="160" t="s">
        <v>328</v>
      </c>
      <c r="F92" s="161" t="s">
        <v>329</v>
      </c>
      <c r="G92" s="162" t="s">
        <v>243</v>
      </c>
      <c r="H92" s="163">
        <v>9.9450000000000003</v>
      </c>
      <c r="I92" s="164">
        <v>309</v>
      </c>
      <c r="J92" s="165">
        <f t="shared" si="0"/>
        <v>3073.01</v>
      </c>
      <c r="K92" s="161" t="s">
        <v>235</v>
      </c>
      <c r="L92" s="32"/>
      <c r="M92" s="166" t="s">
        <v>3</v>
      </c>
      <c r="N92" s="167" t="s">
        <v>41</v>
      </c>
      <c r="O92" s="33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6" t="s">
        <v>136</v>
      </c>
      <c r="AT92" s="16" t="s">
        <v>138</v>
      </c>
      <c r="AU92" s="16" t="s">
        <v>78</v>
      </c>
      <c r="AY92" s="16" t="s">
        <v>137</v>
      </c>
      <c r="BE92" s="170">
        <f t="shared" si="4"/>
        <v>3073.01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6" t="s">
        <v>22</v>
      </c>
      <c r="BK92" s="170">
        <f t="shared" si="9"/>
        <v>3073.01</v>
      </c>
      <c r="BL92" s="16" t="s">
        <v>136</v>
      </c>
      <c r="BM92" s="16" t="s">
        <v>889</v>
      </c>
    </row>
    <row r="93" spans="2:65" s="1" customFormat="1" ht="22.5" customHeight="1">
      <c r="B93" s="158"/>
      <c r="C93" s="159" t="s">
        <v>163</v>
      </c>
      <c r="D93" s="159" t="s">
        <v>138</v>
      </c>
      <c r="E93" s="160" t="s">
        <v>331</v>
      </c>
      <c r="F93" s="161" t="s">
        <v>332</v>
      </c>
      <c r="G93" s="162" t="s">
        <v>243</v>
      </c>
      <c r="H93" s="163">
        <v>49.725000000000001</v>
      </c>
      <c r="I93" s="164">
        <v>164.8</v>
      </c>
      <c r="J93" s="165">
        <f t="shared" si="0"/>
        <v>8194.68</v>
      </c>
      <c r="K93" s="161" t="s">
        <v>235</v>
      </c>
      <c r="L93" s="32"/>
      <c r="M93" s="166" t="s">
        <v>3</v>
      </c>
      <c r="N93" s="167" t="s">
        <v>41</v>
      </c>
      <c r="O93" s="33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6" t="s">
        <v>136</v>
      </c>
      <c r="AT93" s="16" t="s">
        <v>138</v>
      </c>
      <c r="AU93" s="16" t="s">
        <v>78</v>
      </c>
      <c r="AY93" s="16" t="s">
        <v>137</v>
      </c>
      <c r="BE93" s="170">
        <f t="shared" si="4"/>
        <v>8194.68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22</v>
      </c>
      <c r="BK93" s="170">
        <f t="shared" si="9"/>
        <v>8194.68</v>
      </c>
      <c r="BL93" s="16" t="s">
        <v>136</v>
      </c>
      <c r="BM93" s="16" t="s">
        <v>890</v>
      </c>
    </row>
    <row r="94" spans="2:65" s="1" customFormat="1" ht="22.5" customHeight="1">
      <c r="B94" s="158"/>
      <c r="C94" s="159" t="s">
        <v>167</v>
      </c>
      <c r="D94" s="159" t="s">
        <v>138</v>
      </c>
      <c r="E94" s="160" t="s">
        <v>334</v>
      </c>
      <c r="F94" s="161" t="s">
        <v>335</v>
      </c>
      <c r="G94" s="162" t="s">
        <v>243</v>
      </c>
      <c r="H94" s="163">
        <v>24.863</v>
      </c>
      <c r="I94" s="164">
        <v>5.15</v>
      </c>
      <c r="J94" s="165">
        <f t="shared" si="0"/>
        <v>128.04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 t="shared" si="4"/>
        <v>128.04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22</v>
      </c>
      <c r="BK94" s="170">
        <f t="shared" si="9"/>
        <v>128.04</v>
      </c>
      <c r="BL94" s="16" t="s">
        <v>136</v>
      </c>
      <c r="BM94" s="16" t="s">
        <v>891</v>
      </c>
    </row>
    <row r="95" spans="2:65" s="1" customFormat="1" ht="22.5" customHeight="1">
      <c r="B95" s="158"/>
      <c r="C95" s="159" t="s">
        <v>171</v>
      </c>
      <c r="D95" s="159" t="s">
        <v>138</v>
      </c>
      <c r="E95" s="160" t="s">
        <v>337</v>
      </c>
      <c r="F95" s="161" t="s">
        <v>338</v>
      </c>
      <c r="G95" s="162" t="s">
        <v>243</v>
      </c>
      <c r="H95" s="163">
        <v>49.725000000000001</v>
      </c>
      <c r="I95" s="164">
        <v>164.8</v>
      </c>
      <c r="J95" s="165">
        <f t="shared" si="0"/>
        <v>8194.68</v>
      </c>
      <c r="K95" s="161" t="s">
        <v>235</v>
      </c>
      <c r="L95" s="32"/>
      <c r="M95" s="166" t="s">
        <v>3</v>
      </c>
      <c r="N95" s="167" t="s">
        <v>41</v>
      </c>
      <c r="O95" s="33"/>
      <c r="P95" s="168">
        <f t="shared" si="1"/>
        <v>0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16" t="s">
        <v>136</v>
      </c>
      <c r="AT95" s="16" t="s">
        <v>138</v>
      </c>
      <c r="AU95" s="16" t="s">
        <v>78</v>
      </c>
      <c r="AY95" s="16" t="s">
        <v>137</v>
      </c>
      <c r="BE95" s="170">
        <f t="shared" si="4"/>
        <v>8194.68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22</v>
      </c>
      <c r="BK95" s="170">
        <f t="shared" si="9"/>
        <v>8194.68</v>
      </c>
      <c r="BL95" s="16" t="s">
        <v>136</v>
      </c>
      <c r="BM95" s="16" t="s">
        <v>892</v>
      </c>
    </row>
    <row r="96" spans="2:65" s="1" customFormat="1" ht="22.5" customHeight="1">
      <c r="B96" s="158"/>
      <c r="C96" s="159" t="s">
        <v>26</v>
      </c>
      <c r="D96" s="159" t="s">
        <v>138</v>
      </c>
      <c r="E96" s="160" t="s">
        <v>340</v>
      </c>
      <c r="F96" s="161" t="s">
        <v>341</v>
      </c>
      <c r="G96" s="162" t="s">
        <v>243</v>
      </c>
      <c r="H96" s="163">
        <v>24.863</v>
      </c>
      <c r="I96" s="164">
        <v>5.15</v>
      </c>
      <c r="J96" s="165">
        <f t="shared" si="0"/>
        <v>128.04</v>
      </c>
      <c r="K96" s="161" t="s">
        <v>235</v>
      </c>
      <c r="L96" s="32"/>
      <c r="M96" s="166" t="s">
        <v>3</v>
      </c>
      <c r="N96" s="167" t="s">
        <v>41</v>
      </c>
      <c r="O96" s="33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6" t="s">
        <v>136</v>
      </c>
      <c r="AT96" s="16" t="s">
        <v>138</v>
      </c>
      <c r="AU96" s="16" t="s">
        <v>78</v>
      </c>
      <c r="AY96" s="16" t="s">
        <v>137</v>
      </c>
      <c r="BE96" s="170">
        <f t="shared" si="4"/>
        <v>128.04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22</v>
      </c>
      <c r="BK96" s="170">
        <f t="shared" si="9"/>
        <v>128.04</v>
      </c>
      <c r="BL96" s="16" t="s">
        <v>136</v>
      </c>
      <c r="BM96" s="16" t="s">
        <v>893</v>
      </c>
    </row>
    <row r="97" spans="2:65" s="1" customFormat="1" ht="22.5" customHeight="1">
      <c r="B97" s="158"/>
      <c r="C97" s="159" t="s">
        <v>212</v>
      </c>
      <c r="D97" s="159" t="s">
        <v>138</v>
      </c>
      <c r="E97" s="160" t="s">
        <v>349</v>
      </c>
      <c r="F97" s="161" t="s">
        <v>350</v>
      </c>
      <c r="G97" s="162" t="s">
        <v>243</v>
      </c>
      <c r="H97" s="163">
        <v>54.698</v>
      </c>
      <c r="I97" s="164">
        <v>41.2</v>
      </c>
      <c r="J97" s="165">
        <f t="shared" si="0"/>
        <v>2253.56</v>
      </c>
      <c r="K97" s="161" t="s">
        <v>235</v>
      </c>
      <c r="L97" s="32"/>
      <c r="M97" s="166" t="s">
        <v>3</v>
      </c>
      <c r="N97" s="167" t="s">
        <v>41</v>
      </c>
      <c r="O97" s="33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6" t="s">
        <v>136</v>
      </c>
      <c r="AT97" s="16" t="s">
        <v>138</v>
      </c>
      <c r="AU97" s="16" t="s">
        <v>78</v>
      </c>
      <c r="AY97" s="16" t="s">
        <v>137</v>
      </c>
      <c r="BE97" s="170">
        <f t="shared" si="4"/>
        <v>2253.56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6" t="s">
        <v>22</v>
      </c>
      <c r="BK97" s="170">
        <f t="shared" si="9"/>
        <v>2253.56</v>
      </c>
      <c r="BL97" s="16" t="s">
        <v>136</v>
      </c>
      <c r="BM97" s="16" t="s">
        <v>894</v>
      </c>
    </row>
    <row r="98" spans="2:65" s="1" customFormat="1" ht="22.5" customHeight="1">
      <c r="B98" s="158"/>
      <c r="C98" s="159" t="s">
        <v>216</v>
      </c>
      <c r="D98" s="159" t="s">
        <v>138</v>
      </c>
      <c r="E98" s="160" t="s">
        <v>260</v>
      </c>
      <c r="F98" s="161" t="s">
        <v>261</v>
      </c>
      <c r="G98" s="162" t="s">
        <v>243</v>
      </c>
      <c r="H98" s="163">
        <v>9.9450000000000003</v>
      </c>
      <c r="I98" s="164">
        <v>103</v>
      </c>
      <c r="J98" s="165">
        <f t="shared" si="0"/>
        <v>1024.3399999999999</v>
      </c>
      <c r="K98" s="161" t="s">
        <v>235</v>
      </c>
      <c r="L98" s="32"/>
      <c r="M98" s="166" t="s">
        <v>3</v>
      </c>
      <c r="N98" s="167" t="s">
        <v>41</v>
      </c>
      <c r="O98" s="33"/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16" t="s">
        <v>136</v>
      </c>
      <c r="AT98" s="16" t="s">
        <v>138</v>
      </c>
      <c r="AU98" s="16" t="s">
        <v>78</v>
      </c>
      <c r="AY98" s="16" t="s">
        <v>137</v>
      </c>
      <c r="BE98" s="170">
        <f t="shared" si="4"/>
        <v>1024.3399999999999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6" t="s">
        <v>22</v>
      </c>
      <c r="BK98" s="170">
        <f t="shared" si="9"/>
        <v>1024.3399999999999</v>
      </c>
      <c r="BL98" s="16" t="s">
        <v>136</v>
      </c>
      <c r="BM98" s="16" t="s">
        <v>895</v>
      </c>
    </row>
    <row r="99" spans="2:65" s="1" customFormat="1" ht="22.5" customHeight="1">
      <c r="B99" s="158"/>
      <c r="C99" s="159" t="s">
        <v>220</v>
      </c>
      <c r="D99" s="159" t="s">
        <v>138</v>
      </c>
      <c r="E99" s="160" t="s">
        <v>263</v>
      </c>
      <c r="F99" s="161" t="s">
        <v>264</v>
      </c>
      <c r="G99" s="162" t="s">
        <v>243</v>
      </c>
      <c r="H99" s="163">
        <v>9.9450000000000003</v>
      </c>
      <c r="I99" s="164">
        <v>30.900000000000002</v>
      </c>
      <c r="J99" s="165">
        <f t="shared" si="0"/>
        <v>307.3</v>
      </c>
      <c r="K99" s="161" t="s">
        <v>235</v>
      </c>
      <c r="L99" s="32"/>
      <c r="M99" s="166" t="s">
        <v>3</v>
      </c>
      <c r="N99" s="167" t="s">
        <v>41</v>
      </c>
      <c r="O99" s="33"/>
      <c r="P99" s="168">
        <f t="shared" si="1"/>
        <v>0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16" t="s">
        <v>136</v>
      </c>
      <c r="AT99" s="16" t="s">
        <v>138</v>
      </c>
      <c r="AU99" s="16" t="s">
        <v>78</v>
      </c>
      <c r="AY99" s="16" t="s">
        <v>137</v>
      </c>
      <c r="BE99" s="170">
        <f t="shared" si="4"/>
        <v>307.3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6" t="s">
        <v>22</v>
      </c>
      <c r="BK99" s="170">
        <f t="shared" si="9"/>
        <v>307.3</v>
      </c>
      <c r="BL99" s="16" t="s">
        <v>136</v>
      </c>
      <c r="BM99" s="16" t="s">
        <v>896</v>
      </c>
    </row>
    <row r="100" spans="2:65" s="1" customFormat="1" ht="22.5" customHeight="1">
      <c r="B100" s="158"/>
      <c r="C100" s="159" t="s">
        <v>277</v>
      </c>
      <c r="D100" s="159" t="s">
        <v>138</v>
      </c>
      <c r="E100" s="160" t="s">
        <v>266</v>
      </c>
      <c r="F100" s="161" t="s">
        <v>267</v>
      </c>
      <c r="G100" s="162" t="s">
        <v>243</v>
      </c>
      <c r="H100" s="163">
        <v>89.504999999999995</v>
      </c>
      <c r="I100" s="164">
        <v>51.5</v>
      </c>
      <c r="J100" s="165">
        <f t="shared" si="0"/>
        <v>4609.51</v>
      </c>
      <c r="K100" s="161" t="s">
        <v>235</v>
      </c>
      <c r="L100" s="32"/>
      <c r="M100" s="166" t="s">
        <v>3</v>
      </c>
      <c r="N100" s="167" t="s">
        <v>41</v>
      </c>
      <c r="O100" s="33"/>
      <c r="P100" s="168">
        <f t="shared" si="1"/>
        <v>0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16" t="s">
        <v>136</v>
      </c>
      <c r="AT100" s="16" t="s">
        <v>138</v>
      </c>
      <c r="AU100" s="16" t="s">
        <v>78</v>
      </c>
      <c r="AY100" s="16" t="s">
        <v>137</v>
      </c>
      <c r="BE100" s="170">
        <f t="shared" si="4"/>
        <v>4609.51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6" t="s">
        <v>22</v>
      </c>
      <c r="BK100" s="170">
        <f t="shared" si="9"/>
        <v>4609.51</v>
      </c>
      <c r="BL100" s="16" t="s">
        <v>136</v>
      </c>
      <c r="BM100" s="16" t="s">
        <v>897</v>
      </c>
    </row>
    <row r="101" spans="2:65" s="1" customFormat="1" ht="22.5" customHeight="1">
      <c r="B101" s="158"/>
      <c r="C101" s="159" t="s">
        <v>9</v>
      </c>
      <c r="D101" s="159" t="s">
        <v>138</v>
      </c>
      <c r="E101" s="160" t="s">
        <v>269</v>
      </c>
      <c r="F101" s="161" t="s">
        <v>270</v>
      </c>
      <c r="G101" s="162" t="s">
        <v>271</v>
      </c>
      <c r="H101" s="163">
        <v>150.75</v>
      </c>
      <c r="I101" s="164">
        <v>20.6</v>
      </c>
      <c r="J101" s="165">
        <f t="shared" si="0"/>
        <v>3105.45</v>
      </c>
      <c r="K101" s="161" t="s">
        <v>235</v>
      </c>
      <c r="L101" s="32"/>
      <c r="M101" s="166" t="s">
        <v>3</v>
      </c>
      <c r="N101" s="167" t="s">
        <v>41</v>
      </c>
      <c r="O101" s="33"/>
      <c r="P101" s="168">
        <f t="shared" si="1"/>
        <v>0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16" t="s">
        <v>136</v>
      </c>
      <c r="AT101" s="16" t="s">
        <v>138</v>
      </c>
      <c r="AU101" s="16" t="s">
        <v>78</v>
      </c>
      <c r="AY101" s="16" t="s">
        <v>137</v>
      </c>
      <c r="BE101" s="170">
        <f t="shared" si="4"/>
        <v>3105.45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6" t="s">
        <v>22</v>
      </c>
      <c r="BK101" s="170">
        <f t="shared" si="9"/>
        <v>3105.45</v>
      </c>
      <c r="BL101" s="16" t="s">
        <v>136</v>
      </c>
      <c r="BM101" s="16" t="s">
        <v>898</v>
      </c>
    </row>
    <row r="102" spans="2:65" s="10" customFormat="1" ht="29.85" customHeight="1">
      <c r="B102" s="146"/>
      <c r="D102" s="147" t="s">
        <v>69</v>
      </c>
      <c r="E102" s="185" t="s">
        <v>136</v>
      </c>
      <c r="F102" s="185" t="s">
        <v>378</v>
      </c>
      <c r="I102" s="149"/>
      <c r="J102" s="186">
        <f>BK102</f>
        <v>5701.06</v>
      </c>
      <c r="L102" s="146"/>
      <c r="M102" s="151"/>
      <c r="N102" s="152"/>
      <c r="O102" s="152"/>
      <c r="P102" s="153">
        <f>SUM(P103:P105)</f>
        <v>0</v>
      </c>
      <c r="Q102" s="152"/>
      <c r="R102" s="153">
        <f>SUM(R103:R105)</f>
        <v>19.089347650000001</v>
      </c>
      <c r="S102" s="152"/>
      <c r="T102" s="154">
        <f>SUM(T103:T105)</f>
        <v>0</v>
      </c>
      <c r="AR102" s="155" t="s">
        <v>22</v>
      </c>
      <c r="AT102" s="156" t="s">
        <v>69</v>
      </c>
      <c r="AU102" s="156" t="s">
        <v>22</v>
      </c>
      <c r="AY102" s="155" t="s">
        <v>137</v>
      </c>
      <c r="BK102" s="157">
        <f>SUM(BK103:BK105)</f>
        <v>5701.06</v>
      </c>
    </row>
    <row r="103" spans="2:65" s="1" customFormat="1" ht="22.5" customHeight="1">
      <c r="B103" s="158"/>
      <c r="C103" s="159" t="s">
        <v>284</v>
      </c>
      <c r="D103" s="159" t="s">
        <v>138</v>
      </c>
      <c r="E103" s="160" t="s">
        <v>384</v>
      </c>
      <c r="F103" s="161" t="s">
        <v>385</v>
      </c>
      <c r="G103" s="162" t="s">
        <v>243</v>
      </c>
      <c r="H103" s="163">
        <v>9.9450000000000003</v>
      </c>
      <c r="I103" s="164">
        <v>515</v>
      </c>
      <c r="J103" s="165">
        <f>ROUND(I103*H103,2)</f>
        <v>5121.68</v>
      </c>
      <c r="K103" s="161" t="s">
        <v>235</v>
      </c>
      <c r="L103" s="32"/>
      <c r="M103" s="166" t="s">
        <v>3</v>
      </c>
      <c r="N103" s="167" t="s">
        <v>41</v>
      </c>
      <c r="O103" s="33"/>
      <c r="P103" s="168">
        <f>O103*H103</f>
        <v>0</v>
      </c>
      <c r="Q103" s="168">
        <v>1.8907700000000001</v>
      </c>
      <c r="R103" s="168">
        <f>Q103*H103</f>
        <v>18.80370765</v>
      </c>
      <c r="S103" s="168">
        <v>0</v>
      </c>
      <c r="T103" s="169">
        <f>S103*H103</f>
        <v>0</v>
      </c>
      <c r="AR103" s="16" t="s">
        <v>136</v>
      </c>
      <c r="AT103" s="16" t="s">
        <v>138</v>
      </c>
      <c r="AU103" s="16" t="s">
        <v>78</v>
      </c>
      <c r="AY103" s="16" t="s">
        <v>137</v>
      </c>
      <c r="BE103" s="170">
        <f>IF(N103="základní",J103,0)</f>
        <v>5121.68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22</v>
      </c>
      <c r="BK103" s="170">
        <f>ROUND(I103*H103,2)</f>
        <v>5121.68</v>
      </c>
      <c r="BL103" s="16" t="s">
        <v>136</v>
      </c>
      <c r="BM103" s="16" t="s">
        <v>899</v>
      </c>
    </row>
    <row r="104" spans="2:65" s="1" customFormat="1" ht="22.5" customHeight="1">
      <c r="B104" s="158"/>
      <c r="C104" s="159" t="s">
        <v>288</v>
      </c>
      <c r="D104" s="159" t="s">
        <v>138</v>
      </c>
      <c r="E104" s="160" t="s">
        <v>548</v>
      </c>
      <c r="F104" s="161" t="s">
        <v>549</v>
      </c>
      <c r="G104" s="162" t="s">
        <v>243</v>
      </c>
      <c r="H104" s="163">
        <v>0.125</v>
      </c>
      <c r="I104" s="164">
        <v>2575</v>
      </c>
      <c r="J104" s="165">
        <f>ROUND(I104*H104,2)</f>
        <v>321.88</v>
      </c>
      <c r="K104" s="161" t="s">
        <v>235</v>
      </c>
      <c r="L104" s="32"/>
      <c r="M104" s="166" t="s">
        <v>3</v>
      </c>
      <c r="N104" s="167" t="s">
        <v>41</v>
      </c>
      <c r="O104" s="33"/>
      <c r="P104" s="168">
        <f>O104*H104</f>
        <v>0</v>
      </c>
      <c r="Q104" s="168">
        <v>2.234</v>
      </c>
      <c r="R104" s="168">
        <f>Q104*H104</f>
        <v>0.27925</v>
      </c>
      <c r="S104" s="168">
        <v>0</v>
      </c>
      <c r="T104" s="169">
        <f>S104*H104</f>
        <v>0</v>
      </c>
      <c r="AR104" s="16" t="s">
        <v>136</v>
      </c>
      <c r="AT104" s="16" t="s">
        <v>138</v>
      </c>
      <c r="AU104" s="16" t="s">
        <v>78</v>
      </c>
      <c r="AY104" s="16" t="s">
        <v>137</v>
      </c>
      <c r="BE104" s="170">
        <f>IF(N104="základní",J104,0)</f>
        <v>321.88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22</v>
      </c>
      <c r="BK104" s="170">
        <f>ROUND(I104*H104,2)</f>
        <v>321.88</v>
      </c>
      <c r="BL104" s="16" t="s">
        <v>136</v>
      </c>
      <c r="BM104" s="16" t="s">
        <v>900</v>
      </c>
    </row>
    <row r="105" spans="2:65" s="1" customFormat="1" ht="22.5" customHeight="1">
      <c r="B105" s="158"/>
      <c r="C105" s="159" t="s">
        <v>295</v>
      </c>
      <c r="D105" s="159" t="s">
        <v>138</v>
      </c>
      <c r="E105" s="160" t="s">
        <v>557</v>
      </c>
      <c r="F105" s="161" t="s">
        <v>558</v>
      </c>
      <c r="G105" s="162" t="s">
        <v>271</v>
      </c>
      <c r="H105" s="163">
        <v>1</v>
      </c>
      <c r="I105" s="164">
        <v>257.5</v>
      </c>
      <c r="J105" s="165">
        <f>ROUND(I105*H105,2)</f>
        <v>257.5</v>
      </c>
      <c r="K105" s="161" t="s">
        <v>235</v>
      </c>
      <c r="L105" s="32"/>
      <c r="M105" s="166" t="s">
        <v>3</v>
      </c>
      <c r="N105" s="167" t="s">
        <v>41</v>
      </c>
      <c r="O105" s="33"/>
      <c r="P105" s="168">
        <f>O105*H105</f>
        <v>0</v>
      </c>
      <c r="Q105" s="168">
        <v>6.3899999999999998E-3</v>
      </c>
      <c r="R105" s="168">
        <f>Q105*H105</f>
        <v>6.3899999999999998E-3</v>
      </c>
      <c r="S105" s="168">
        <v>0</v>
      </c>
      <c r="T105" s="169">
        <f>S105*H105</f>
        <v>0</v>
      </c>
      <c r="AR105" s="16" t="s">
        <v>136</v>
      </c>
      <c r="AT105" s="16" t="s">
        <v>138</v>
      </c>
      <c r="AU105" s="16" t="s">
        <v>78</v>
      </c>
      <c r="AY105" s="16" t="s">
        <v>137</v>
      </c>
      <c r="BE105" s="170">
        <f>IF(N105="základní",J105,0)</f>
        <v>257.5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6" t="s">
        <v>22</v>
      </c>
      <c r="BK105" s="170">
        <f>ROUND(I105*H105,2)</f>
        <v>257.5</v>
      </c>
      <c r="BL105" s="16" t="s">
        <v>136</v>
      </c>
      <c r="BM105" s="16" t="s">
        <v>901</v>
      </c>
    </row>
    <row r="106" spans="2:65" s="10" customFormat="1" ht="29.85" customHeight="1">
      <c r="B106" s="146"/>
      <c r="D106" s="147" t="s">
        <v>69</v>
      </c>
      <c r="E106" s="185" t="s">
        <v>155</v>
      </c>
      <c r="F106" s="185" t="s">
        <v>387</v>
      </c>
      <c r="I106" s="149"/>
      <c r="J106" s="186">
        <f>BK106</f>
        <v>6567.2800000000007</v>
      </c>
      <c r="L106" s="146"/>
      <c r="M106" s="151"/>
      <c r="N106" s="152"/>
      <c r="O106" s="152"/>
      <c r="P106" s="153">
        <f>SUM(P107:P111)</f>
        <v>0</v>
      </c>
      <c r="Q106" s="152"/>
      <c r="R106" s="153">
        <f>SUM(R107:R111)</f>
        <v>0</v>
      </c>
      <c r="S106" s="152"/>
      <c r="T106" s="154">
        <f>SUM(T107:T111)</f>
        <v>0</v>
      </c>
      <c r="AR106" s="155" t="s">
        <v>22</v>
      </c>
      <c r="AT106" s="156" t="s">
        <v>69</v>
      </c>
      <c r="AU106" s="156" t="s">
        <v>22</v>
      </c>
      <c r="AY106" s="155" t="s">
        <v>137</v>
      </c>
      <c r="BK106" s="157">
        <f>SUM(BK107:BK111)</f>
        <v>6567.2800000000007</v>
      </c>
    </row>
    <row r="107" spans="2:65" s="1" customFormat="1" ht="22.5" customHeight="1">
      <c r="B107" s="158"/>
      <c r="C107" s="159" t="s">
        <v>353</v>
      </c>
      <c r="D107" s="159" t="s">
        <v>138</v>
      </c>
      <c r="E107" s="160" t="s">
        <v>389</v>
      </c>
      <c r="F107" s="161" t="s">
        <v>390</v>
      </c>
      <c r="G107" s="162" t="s">
        <v>271</v>
      </c>
      <c r="H107" s="163">
        <v>8</v>
      </c>
      <c r="I107" s="164">
        <v>123.60000000000001</v>
      </c>
      <c r="J107" s="165">
        <f>ROUND(I107*H107,2)</f>
        <v>988.8</v>
      </c>
      <c r="K107" s="161" t="s">
        <v>235</v>
      </c>
      <c r="L107" s="32"/>
      <c r="M107" s="166" t="s">
        <v>3</v>
      </c>
      <c r="N107" s="167" t="s">
        <v>41</v>
      </c>
      <c r="O107" s="33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6" t="s">
        <v>136</v>
      </c>
      <c r="AT107" s="16" t="s">
        <v>138</v>
      </c>
      <c r="AU107" s="16" t="s">
        <v>78</v>
      </c>
      <c r="AY107" s="16" t="s">
        <v>137</v>
      </c>
      <c r="BE107" s="170">
        <f>IF(N107="základní",J107,0)</f>
        <v>988.8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22</v>
      </c>
      <c r="BK107" s="170">
        <f>ROUND(I107*H107,2)</f>
        <v>988.8</v>
      </c>
      <c r="BL107" s="16" t="s">
        <v>136</v>
      </c>
      <c r="BM107" s="16" t="s">
        <v>902</v>
      </c>
    </row>
    <row r="108" spans="2:65" s="1" customFormat="1" ht="22.5" customHeight="1">
      <c r="B108" s="158"/>
      <c r="C108" s="159" t="s">
        <v>355</v>
      </c>
      <c r="D108" s="159" t="s">
        <v>138</v>
      </c>
      <c r="E108" s="160" t="s">
        <v>397</v>
      </c>
      <c r="F108" s="161" t="s">
        <v>398</v>
      </c>
      <c r="G108" s="162" t="s">
        <v>271</v>
      </c>
      <c r="H108" s="163">
        <v>8</v>
      </c>
      <c r="I108" s="164">
        <v>133.9</v>
      </c>
      <c r="J108" s="165">
        <f>ROUND(I108*H108,2)</f>
        <v>1071.2</v>
      </c>
      <c r="K108" s="161" t="s">
        <v>235</v>
      </c>
      <c r="L108" s="32"/>
      <c r="M108" s="166" t="s">
        <v>3</v>
      </c>
      <c r="N108" s="167" t="s">
        <v>41</v>
      </c>
      <c r="O108" s="33"/>
      <c r="P108" s="168">
        <f>O108*H108</f>
        <v>0</v>
      </c>
      <c r="Q108" s="168">
        <v>0</v>
      </c>
      <c r="R108" s="168">
        <f>Q108*H108</f>
        <v>0</v>
      </c>
      <c r="S108" s="168">
        <v>0</v>
      </c>
      <c r="T108" s="169">
        <f>S108*H108</f>
        <v>0</v>
      </c>
      <c r="AR108" s="16" t="s">
        <v>136</v>
      </c>
      <c r="AT108" s="16" t="s">
        <v>138</v>
      </c>
      <c r="AU108" s="16" t="s">
        <v>78</v>
      </c>
      <c r="AY108" s="16" t="s">
        <v>137</v>
      </c>
      <c r="BE108" s="170">
        <f>IF(N108="základní",J108,0)</f>
        <v>1071.2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6" t="s">
        <v>22</v>
      </c>
      <c r="BK108" s="170">
        <f>ROUND(I108*H108,2)</f>
        <v>1071.2</v>
      </c>
      <c r="BL108" s="16" t="s">
        <v>136</v>
      </c>
      <c r="BM108" s="16" t="s">
        <v>903</v>
      </c>
    </row>
    <row r="109" spans="2:65" s="1" customFormat="1" ht="22.5" customHeight="1">
      <c r="B109" s="158"/>
      <c r="C109" s="159" t="s">
        <v>8</v>
      </c>
      <c r="D109" s="159" t="s">
        <v>138</v>
      </c>
      <c r="E109" s="160" t="s">
        <v>401</v>
      </c>
      <c r="F109" s="161" t="s">
        <v>402</v>
      </c>
      <c r="G109" s="162" t="s">
        <v>271</v>
      </c>
      <c r="H109" s="163">
        <v>8</v>
      </c>
      <c r="I109" s="164">
        <v>12.36</v>
      </c>
      <c r="J109" s="165">
        <f>ROUND(I109*H109,2)</f>
        <v>98.88</v>
      </c>
      <c r="K109" s="161" t="s">
        <v>235</v>
      </c>
      <c r="L109" s="32"/>
      <c r="M109" s="166" t="s">
        <v>3</v>
      </c>
      <c r="N109" s="167" t="s">
        <v>41</v>
      </c>
      <c r="O109" s="33"/>
      <c r="P109" s="168">
        <f>O109*H109</f>
        <v>0</v>
      </c>
      <c r="Q109" s="168">
        <v>0</v>
      </c>
      <c r="R109" s="168">
        <f>Q109*H109</f>
        <v>0</v>
      </c>
      <c r="S109" s="168">
        <v>0</v>
      </c>
      <c r="T109" s="169">
        <f>S109*H109</f>
        <v>0</v>
      </c>
      <c r="AR109" s="16" t="s">
        <v>136</v>
      </c>
      <c r="AT109" s="16" t="s">
        <v>138</v>
      </c>
      <c r="AU109" s="16" t="s">
        <v>78</v>
      </c>
      <c r="AY109" s="16" t="s">
        <v>137</v>
      </c>
      <c r="BE109" s="170">
        <f>IF(N109="základní",J109,0)</f>
        <v>98.88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6" t="s">
        <v>22</v>
      </c>
      <c r="BK109" s="170">
        <f>ROUND(I109*H109,2)</f>
        <v>98.88</v>
      </c>
      <c r="BL109" s="16" t="s">
        <v>136</v>
      </c>
      <c r="BM109" s="16" t="s">
        <v>904</v>
      </c>
    </row>
    <row r="110" spans="2:65" s="1" customFormat="1" ht="31.5" customHeight="1">
      <c r="B110" s="158"/>
      <c r="C110" s="159" t="s">
        <v>360</v>
      </c>
      <c r="D110" s="159" t="s">
        <v>138</v>
      </c>
      <c r="E110" s="160" t="s">
        <v>409</v>
      </c>
      <c r="F110" s="161" t="s">
        <v>410</v>
      </c>
      <c r="G110" s="162" t="s">
        <v>271</v>
      </c>
      <c r="H110" s="163">
        <v>8</v>
      </c>
      <c r="I110" s="164">
        <v>216.3</v>
      </c>
      <c r="J110" s="165">
        <f>ROUND(I110*H110,2)</f>
        <v>1730.4</v>
      </c>
      <c r="K110" s="161" t="s">
        <v>235</v>
      </c>
      <c r="L110" s="32"/>
      <c r="M110" s="166" t="s">
        <v>3</v>
      </c>
      <c r="N110" s="167" t="s">
        <v>41</v>
      </c>
      <c r="O110" s="33"/>
      <c r="P110" s="168">
        <f>O110*H110</f>
        <v>0</v>
      </c>
      <c r="Q110" s="168">
        <v>0</v>
      </c>
      <c r="R110" s="168">
        <f>Q110*H110</f>
        <v>0</v>
      </c>
      <c r="S110" s="168">
        <v>0</v>
      </c>
      <c r="T110" s="169">
        <f>S110*H110</f>
        <v>0</v>
      </c>
      <c r="AR110" s="16" t="s">
        <v>136</v>
      </c>
      <c r="AT110" s="16" t="s">
        <v>138</v>
      </c>
      <c r="AU110" s="16" t="s">
        <v>78</v>
      </c>
      <c r="AY110" s="16" t="s">
        <v>137</v>
      </c>
      <c r="BE110" s="170">
        <f>IF(N110="základní",J110,0)</f>
        <v>1730.4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6" t="s">
        <v>22</v>
      </c>
      <c r="BK110" s="170">
        <f>ROUND(I110*H110,2)</f>
        <v>1730.4</v>
      </c>
      <c r="BL110" s="16" t="s">
        <v>136</v>
      </c>
      <c r="BM110" s="16" t="s">
        <v>905</v>
      </c>
    </row>
    <row r="111" spans="2:65" s="1" customFormat="1" ht="22.5" customHeight="1">
      <c r="B111" s="158"/>
      <c r="C111" s="159" t="s">
        <v>367</v>
      </c>
      <c r="D111" s="159" t="s">
        <v>138</v>
      </c>
      <c r="E111" s="160" t="s">
        <v>421</v>
      </c>
      <c r="F111" s="161" t="s">
        <v>422</v>
      </c>
      <c r="G111" s="162" t="s">
        <v>271</v>
      </c>
      <c r="H111" s="163">
        <v>8</v>
      </c>
      <c r="I111" s="164">
        <v>334.75</v>
      </c>
      <c r="J111" s="165">
        <f>ROUND(I111*H111,2)</f>
        <v>2678</v>
      </c>
      <c r="K111" s="161" t="s">
        <v>235</v>
      </c>
      <c r="L111" s="32"/>
      <c r="M111" s="166" t="s">
        <v>3</v>
      </c>
      <c r="N111" s="167" t="s">
        <v>41</v>
      </c>
      <c r="O111" s="33"/>
      <c r="P111" s="168">
        <f>O111*H111</f>
        <v>0</v>
      </c>
      <c r="Q111" s="168">
        <v>0</v>
      </c>
      <c r="R111" s="168">
        <f>Q111*H111</f>
        <v>0</v>
      </c>
      <c r="S111" s="168">
        <v>0</v>
      </c>
      <c r="T111" s="169">
        <f>S111*H111</f>
        <v>0</v>
      </c>
      <c r="AR111" s="16" t="s">
        <v>136</v>
      </c>
      <c r="AT111" s="16" t="s">
        <v>138</v>
      </c>
      <c r="AU111" s="16" t="s">
        <v>78</v>
      </c>
      <c r="AY111" s="16" t="s">
        <v>137</v>
      </c>
      <c r="BE111" s="170">
        <f>IF(N111="základní",J111,0)</f>
        <v>2678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22</v>
      </c>
      <c r="BK111" s="170">
        <f>ROUND(I111*H111,2)</f>
        <v>2678</v>
      </c>
      <c r="BL111" s="16" t="s">
        <v>136</v>
      </c>
      <c r="BM111" s="16" t="s">
        <v>906</v>
      </c>
    </row>
    <row r="112" spans="2:65" s="10" customFormat="1" ht="29.85" customHeight="1">
      <c r="B112" s="146"/>
      <c r="D112" s="147" t="s">
        <v>69</v>
      </c>
      <c r="E112" s="185" t="s">
        <v>167</v>
      </c>
      <c r="F112" s="185" t="s">
        <v>424</v>
      </c>
      <c r="I112" s="149"/>
      <c r="J112" s="186">
        <f>BK112</f>
        <v>38112.05999999999</v>
      </c>
      <c r="L112" s="146"/>
      <c r="M112" s="151"/>
      <c r="N112" s="152"/>
      <c r="O112" s="152"/>
      <c r="P112" s="153">
        <f>SUM(P113:P130)</f>
        <v>0</v>
      </c>
      <c r="Q112" s="152"/>
      <c r="R112" s="153">
        <f>SUM(R113:R130)</f>
        <v>0.14244999999999999</v>
      </c>
      <c r="S112" s="152"/>
      <c r="T112" s="154">
        <f>SUM(T113:T130)</f>
        <v>0</v>
      </c>
      <c r="AR112" s="155" t="s">
        <v>22</v>
      </c>
      <c r="AT112" s="156" t="s">
        <v>69</v>
      </c>
      <c r="AU112" s="156" t="s">
        <v>22</v>
      </c>
      <c r="AY112" s="155" t="s">
        <v>137</v>
      </c>
      <c r="BK112" s="157">
        <f>SUM(BK113:BK130)</f>
        <v>38112.05999999999</v>
      </c>
    </row>
    <row r="113" spans="2:65" s="1" customFormat="1" ht="22.5" customHeight="1">
      <c r="B113" s="158"/>
      <c r="C113" s="159" t="s">
        <v>369</v>
      </c>
      <c r="D113" s="159" t="s">
        <v>138</v>
      </c>
      <c r="E113" s="160" t="s">
        <v>907</v>
      </c>
      <c r="F113" s="161" t="s">
        <v>908</v>
      </c>
      <c r="G113" s="162" t="s">
        <v>322</v>
      </c>
      <c r="H113" s="163">
        <v>110.5</v>
      </c>
      <c r="I113" s="164">
        <v>61.800000000000004</v>
      </c>
      <c r="J113" s="165">
        <f t="shared" ref="J113:J130" si="10">ROUND(I113*H113,2)</f>
        <v>6828.9</v>
      </c>
      <c r="K113" s="161" t="s">
        <v>235</v>
      </c>
      <c r="L113" s="32"/>
      <c r="M113" s="166" t="s">
        <v>3</v>
      </c>
      <c r="N113" s="167" t="s">
        <v>41</v>
      </c>
      <c r="O113" s="33"/>
      <c r="P113" s="168">
        <f t="shared" ref="P113:P130" si="11">O113*H113</f>
        <v>0</v>
      </c>
      <c r="Q113" s="168">
        <v>0</v>
      </c>
      <c r="R113" s="168">
        <f t="shared" ref="R113:R130" si="12">Q113*H113</f>
        <v>0</v>
      </c>
      <c r="S113" s="168">
        <v>0</v>
      </c>
      <c r="T113" s="169">
        <f t="shared" ref="T113:T130" si="13">S113*H113</f>
        <v>0</v>
      </c>
      <c r="AR113" s="16" t="s">
        <v>136</v>
      </c>
      <c r="AT113" s="16" t="s">
        <v>138</v>
      </c>
      <c r="AU113" s="16" t="s">
        <v>78</v>
      </c>
      <c r="AY113" s="16" t="s">
        <v>137</v>
      </c>
      <c r="BE113" s="170">
        <f t="shared" ref="BE113:BE130" si="14">IF(N113="základní",J113,0)</f>
        <v>6828.9</v>
      </c>
      <c r="BF113" s="170">
        <f t="shared" ref="BF113:BF130" si="15">IF(N113="snížená",J113,0)</f>
        <v>0</v>
      </c>
      <c r="BG113" s="170">
        <f t="shared" ref="BG113:BG130" si="16">IF(N113="zákl. přenesená",J113,0)</f>
        <v>0</v>
      </c>
      <c r="BH113" s="170">
        <f t="shared" ref="BH113:BH130" si="17">IF(N113="sníž. přenesená",J113,0)</f>
        <v>0</v>
      </c>
      <c r="BI113" s="170">
        <f t="shared" ref="BI113:BI130" si="18">IF(N113="nulová",J113,0)</f>
        <v>0</v>
      </c>
      <c r="BJ113" s="16" t="s">
        <v>22</v>
      </c>
      <c r="BK113" s="170">
        <f t="shared" ref="BK113:BK130" si="19">ROUND(I113*H113,2)</f>
        <v>6828.9</v>
      </c>
      <c r="BL113" s="16" t="s">
        <v>136</v>
      </c>
      <c r="BM113" s="16" t="s">
        <v>909</v>
      </c>
    </row>
    <row r="114" spans="2:65" s="1" customFormat="1" ht="22.5" customHeight="1">
      <c r="B114" s="158"/>
      <c r="C114" s="187" t="s">
        <v>374</v>
      </c>
      <c r="D114" s="187" t="s">
        <v>361</v>
      </c>
      <c r="E114" s="188" t="s">
        <v>910</v>
      </c>
      <c r="F114" s="189" t="s">
        <v>911</v>
      </c>
      <c r="G114" s="190" t="s">
        <v>322</v>
      </c>
      <c r="H114" s="191">
        <v>110.5</v>
      </c>
      <c r="I114" s="192">
        <v>61.800000000000004</v>
      </c>
      <c r="J114" s="193">
        <f t="shared" si="10"/>
        <v>6828.9</v>
      </c>
      <c r="K114" s="189" t="s">
        <v>235</v>
      </c>
      <c r="L114" s="194"/>
      <c r="M114" s="195" t="s">
        <v>3</v>
      </c>
      <c r="N114" s="196" t="s">
        <v>41</v>
      </c>
      <c r="O114" s="33"/>
      <c r="P114" s="168">
        <f t="shared" si="11"/>
        <v>0</v>
      </c>
      <c r="Q114" s="168">
        <v>2.7999999999999998E-4</v>
      </c>
      <c r="R114" s="168">
        <f t="shared" si="12"/>
        <v>3.0939999999999999E-2</v>
      </c>
      <c r="S114" s="168">
        <v>0</v>
      </c>
      <c r="T114" s="169">
        <f t="shared" si="13"/>
        <v>0</v>
      </c>
      <c r="AR114" s="16" t="s">
        <v>167</v>
      </c>
      <c r="AT114" s="16" t="s">
        <v>361</v>
      </c>
      <c r="AU114" s="16" t="s">
        <v>78</v>
      </c>
      <c r="AY114" s="16" t="s">
        <v>137</v>
      </c>
      <c r="BE114" s="170">
        <f t="shared" si="14"/>
        <v>6828.9</v>
      </c>
      <c r="BF114" s="170">
        <f t="shared" si="15"/>
        <v>0</v>
      </c>
      <c r="BG114" s="170">
        <f t="shared" si="16"/>
        <v>0</v>
      </c>
      <c r="BH114" s="170">
        <f t="shared" si="17"/>
        <v>0</v>
      </c>
      <c r="BI114" s="170">
        <f t="shared" si="18"/>
        <v>0</v>
      </c>
      <c r="BJ114" s="16" t="s">
        <v>22</v>
      </c>
      <c r="BK114" s="170">
        <f t="shared" si="19"/>
        <v>6828.9</v>
      </c>
      <c r="BL114" s="16" t="s">
        <v>136</v>
      </c>
      <c r="BM114" s="16" t="s">
        <v>912</v>
      </c>
    </row>
    <row r="115" spans="2:65" s="1" customFormat="1" ht="22.5" customHeight="1">
      <c r="B115" s="158"/>
      <c r="C115" s="159" t="s">
        <v>379</v>
      </c>
      <c r="D115" s="159" t="s">
        <v>138</v>
      </c>
      <c r="E115" s="160" t="s">
        <v>913</v>
      </c>
      <c r="F115" s="161" t="s">
        <v>914</v>
      </c>
      <c r="G115" s="162" t="s">
        <v>431</v>
      </c>
      <c r="H115" s="163">
        <v>5</v>
      </c>
      <c r="I115" s="164">
        <v>247.20000000000002</v>
      </c>
      <c r="J115" s="165">
        <f t="shared" si="10"/>
        <v>1236</v>
      </c>
      <c r="K115" s="161" t="s">
        <v>235</v>
      </c>
      <c r="L115" s="32"/>
      <c r="M115" s="166" t="s">
        <v>3</v>
      </c>
      <c r="N115" s="167" t="s">
        <v>41</v>
      </c>
      <c r="O115" s="33"/>
      <c r="P115" s="168">
        <f t="shared" si="11"/>
        <v>0</v>
      </c>
      <c r="Q115" s="168">
        <v>0</v>
      </c>
      <c r="R115" s="168">
        <f t="shared" si="12"/>
        <v>0</v>
      </c>
      <c r="S115" s="168">
        <v>0</v>
      </c>
      <c r="T115" s="169">
        <f t="shared" si="13"/>
        <v>0</v>
      </c>
      <c r="AR115" s="16" t="s">
        <v>136</v>
      </c>
      <c r="AT115" s="16" t="s">
        <v>138</v>
      </c>
      <c r="AU115" s="16" t="s">
        <v>78</v>
      </c>
      <c r="AY115" s="16" t="s">
        <v>137</v>
      </c>
      <c r="BE115" s="170">
        <f t="shared" si="14"/>
        <v>1236</v>
      </c>
      <c r="BF115" s="170">
        <f t="shared" si="15"/>
        <v>0</v>
      </c>
      <c r="BG115" s="170">
        <f t="shared" si="16"/>
        <v>0</v>
      </c>
      <c r="BH115" s="170">
        <f t="shared" si="17"/>
        <v>0</v>
      </c>
      <c r="BI115" s="170">
        <f t="shared" si="18"/>
        <v>0</v>
      </c>
      <c r="BJ115" s="16" t="s">
        <v>22</v>
      </c>
      <c r="BK115" s="170">
        <f t="shared" si="19"/>
        <v>1236</v>
      </c>
      <c r="BL115" s="16" t="s">
        <v>136</v>
      </c>
      <c r="BM115" s="16" t="s">
        <v>915</v>
      </c>
    </row>
    <row r="116" spans="2:65" s="1" customFormat="1" ht="22.5" customHeight="1">
      <c r="B116" s="158"/>
      <c r="C116" s="187" t="s">
        <v>383</v>
      </c>
      <c r="D116" s="187" t="s">
        <v>361</v>
      </c>
      <c r="E116" s="188" t="s">
        <v>916</v>
      </c>
      <c r="F116" s="189" t="s">
        <v>917</v>
      </c>
      <c r="G116" s="190" t="s">
        <v>431</v>
      </c>
      <c r="H116" s="191">
        <v>5</v>
      </c>
      <c r="I116" s="192">
        <v>185.4</v>
      </c>
      <c r="J116" s="193">
        <f t="shared" si="10"/>
        <v>927</v>
      </c>
      <c r="K116" s="189" t="s">
        <v>235</v>
      </c>
      <c r="L116" s="194"/>
      <c r="M116" s="195" t="s">
        <v>3</v>
      </c>
      <c r="N116" s="196" t="s">
        <v>41</v>
      </c>
      <c r="O116" s="33"/>
      <c r="P116" s="168">
        <f t="shared" si="11"/>
        <v>0</v>
      </c>
      <c r="Q116" s="168">
        <v>5.0000000000000002E-5</v>
      </c>
      <c r="R116" s="168">
        <f t="shared" si="12"/>
        <v>2.5000000000000001E-4</v>
      </c>
      <c r="S116" s="168">
        <v>0</v>
      </c>
      <c r="T116" s="169">
        <f t="shared" si="13"/>
        <v>0</v>
      </c>
      <c r="AR116" s="16" t="s">
        <v>167</v>
      </c>
      <c r="AT116" s="16" t="s">
        <v>361</v>
      </c>
      <c r="AU116" s="16" t="s">
        <v>78</v>
      </c>
      <c r="AY116" s="16" t="s">
        <v>137</v>
      </c>
      <c r="BE116" s="170">
        <f t="shared" si="14"/>
        <v>927</v>
      </c>
      <c r="BF116" s="170">
        <f t="shared" si="15"/>
        <v>0</v>
      </c>
      <c r="BG116" s="170">
        <f t="shared" si="16"/>
        <v>0</v>
      </c>
      <c r="BH116" s="170">
        <f t="shared" si="17"/>
        <v>0</v>
      </c>
      <c r="BI116" s="170">
        <f t="shared" si="18"/>
        <v>0</v>
      </c>
      <c r="BJ116" s="16" t="s">
        <v>22</v>
      </c>
      <c r="BK116" s="170">
        <f t="shared" si="19"/>
        <v>927</v>
      </c>
      <c r="BL116" s="16" t="s">
        <v>136</v>
      </c>
      <c r="BM116" s="16" t="s">
        <v>918</v>
      </c>
    </row>
    <row r="117" spans="2:65" s="1" customFormat="1" ht="22.5" customHeight="1">
      <c r="B117" s="158"/>
      <c r="C117" s="159" t="s">
        <v>388</v>
      </c>
      <c r="D117" s="159" t="s">
        <v>138</v>
      </c>
      <c r="E117" s="160" t="s">
        <v>919</v>
      </c>
      <c r="F117" s="161" t="s">
        <v>920</v>
      </c>
      <c r="G117" s="162" t="s">
        <v>431</v>
      </c>
      <c r="H117" s="163">
        <v>5</v>
      </c>
      <c r="I117" s="164">
        <v>247.20000000000002</v>
      </c>
      <c r="J117" s="165">
        <f t="shared" si="10"/>
        <v>1236</v>
      </c>
      <c r="K117" s="161" t="s">
        <v>235</v>
      </c>
      <c r="L117" s="32"/>
      <c r="M117" s="166" t="s">
        <v>3</v>
      </c>
      <c r="N117" s="167" t="s">
        <v>41</v>
      </c>
      <c r="O117" s="33"/>
      <c r="P117" s="168">
        <f t="shared" si="11"/>
        <v>0</v>
      </c>
      <c r="Q117" s="168">
        <v>0</v>
      </c>
      <c r="R117" s="168">
        <f t="shared" si="12"/>
        <v>0</v>
      </c>
      <c r="S117" s="168">
        <v>0</v>
      </c>
      <c r="T117" s="169">
        <f t="shared" si="13"/>
        <v>0</v>
      </c>
      <c r="AR117" s="16" t="s">
        <v>136</v>
      </c>
      <c r="AT117" s="16" t="s">
        <v>138</v>
      </c>
      <c r="AU117" s="16" t="s">
        <v>78</v>
      </c>
      <c r="AY117" s="16" t="s">
        <v>137</v>
      </c>
      <c r="BE117" s="170">
        <f t="shared" si="14"/>
        <v>1236</v>
      </c>
      <c r="BF117" s="170">
        <f t="shared" si="15"/>
        <v>0</v>
      </c>
      <c r="BG117" s="170">
        <f t="shared" si="16"/>
        <v>0</v>
      </c>
      <c r="BH117" s="170">
        <f t="shared" si="17"/>
        <v>0</v>
      </c>
      <c r="BI117" s="170">
        <f t="shared" si="18"/>
        <v>0</v>
      </c>
      <c r="BJ117" s="16" t="s">
        <v>22</v>
      </c>
      <c r="BK117" s="170">
        <f t="shared" si="19"/>
        <v>1236</v>
      </c>
      <c r="BL117" s="16" t="s">
        <v>136</v>
      </c>
      <c r="BM117" s="16" t="s">
        <v>921</v>
      </c>
    </row>
    <row r="118" spans="2:65" s="1" customFormat="1" ht="22.5" customHeight="1">
      <c r="B118" s="158"/>
      <c r="C118" s="187" t="s">
        <v>392</v>
      </c>
      <c r="D118" s="187" t="s">
        <v>361</v>
      </c>
      <c r="E118" s="188" t="s">
        <v>922</v>
      </c>
      <c r="F118" s="189" t="s">
        <v>923</v>
      </c>
      <c r="G118" s="190" t="s">
        <v>431</v>
      </c>
      <c r="H118" s="191">
        <v>5</v>
      </c>
      <c r="I118" s="192">
        <v>370.8</v>
      </c>
      <c r="J118" s="193">
        <f t="shared" si="10"/>
        <v>1854</v>
      </c>
      <c r="K118" s="189" t="s">
        <v>235</v>
      </c>
      <c r="L118" s="194"/>
      <c r="M118" s="195" t="s">
        <v>3</v>
      </c>
      <c r="N118" s="196" t="s">
        <v>41</v>
      </c>
      <c r="O118" s="33"/>
      <c r="P118" s="168">
        <f t="shared" si="11"/>
        <v>0</v>
      </c>
      <c r="Q118" s="168">
        <v>8.0000000000000007E-5</v>
      </c>
      <c r="R118" s="168">
        <f t="shared" si="12"/>
        <v>4.0000000000000002E-4</v>
      </c>
      <c r="S118" s="168">
        <v>0</v>
      </c>
      <c r="T118" s="169">
        <f t="shared" si="13"/>
        <v>0</v>
      </c>
      <c r="AR118" s="16" t="s">
        <v>167</v>
      </c>
      <c r="AT118" s="16" t="s">
        <v>361</v>
      </c>
      <c r="AU118" s="16" t="s">
        <v>78</v>
      </c>
      <c r="AY118" s="16" t="s">
        <v>137</v>
      </c>
      <c r="BE118" s="170">
        <f t="shared" si="14"/>
        <v>1854</v>
      </c>
      <c r="BF118" s="170">
        <f t="shared" si="15"/>
        <v>0</v>
      </c>
      <c r="BG118" s="170">
        <f t="shared" si="16"/>
        <v>0</v>
      </c>
      <c r="BH118" s="170">
        <f t="shared" si="17"/>
        <v>0</v>
      </c>
      <c r="BI118" s="170">
        <f t="shared" si="18"/>
        <v>0</v>
      </c>
      <c r="BJ118" s="16" t="s">
        <v>22</v>
      </c>
      <c r="BK118" s="170">
        <f t="shared" si="19"/>
        <v>1854</v>
      </c>
      <c r="BL118" s="16" t="s">
        <v>136</v>
      </c>
      <c r="BM118" s="16" t="s">
        <v>924</v>
      </c>
    </row>
    <row r="119" spans="2:65" s="1" customFormat="1" ht="22.5" customHeight="1">
      <c r="B119" s="158"/>
      <c r="C119" s="159" t="s">
        <v>396</v>
      </c>
      <c r="D119" s="159" t="s">
        <v>138</v>
      </c>
      <c r="E119" s="160" t="s">
        <v>772</v>
      </c>
      <c r="F119" s="161" t="s">
        <v>773</v>
      </c>
      <c r="G119" s="162" t="s">
        <v>431</v>
      </c>
      <c r="H119" s="163">
        <v>1</v>
      </c>
      <c r="I119" s="164">
        <v>741.6</v>
      </c>
      <c r="J119" s="165">
        <f t="shared" si="10"/>
        <v>741.6</v>
      </c>
      <c r="K119" s="161" t="s">
        <v>235</v>
      </c>
      <c r="L119" s="32"/>
      <c r="M119" s="166" t="s">
        <v>3</v>
      </c>
      <c r="N119" s="167" t="s">
        <v>41</v>
      </c>
      <c r="O119" s="33"/>
      <c r="P119" s="168">
        <f t="shared" si="11"/>
        <v>0</v>
      </c>
      <c r="Q119" s="168">
        <v>6.8000000000000005E-4</v>
      </c>
      <c r="R119" s="168">
        <f t="shared" si="12"/>
        <v>6.8000000000000005E-4</v>
      </c>
      <c r="S119" s="168">
        <v>0</v>
      </c>
      <c r="T119" s="169">
        <f t="shared" si="13"/>
        <v>0</v>
      </c>
      <c r="AR119" s="16" t="s">
        <v>136</v>
      </c>
      <c r="AT119" s="16" t="s">
        <v>138</v>
      </c>
      <c r="AU119" s="16" t="s">
        <v>78</v>
      </c>
      <c r="AY119" s="16" t="s">
        <v>137</v>
      </c>
      <c r="BE119" s="170">
        <f t="shared" si="14"/>
        <v>741.6</v>
      </c>
      <c r="BF119" s="170">
        <f t="shared" si="15"/>
        <v>0</v>
      </c>
      <c r="BG119" s="170">
        <f t="shared" si="16"/>
        <v>0</v>
      </c>
      <c r="BH119" s="170">
        <f t="shared" si="17"/>
        <v>0</v>
      </c>
      <c r="BI119" s="170">
        <f t="shared" si="18"/>
        <v>0</v>
      </c>
      <c r="BJ119" s="16" t="s">
        <v>22</v>
      </c>
      <c r="BK119" s="170">
        <f t="shared" si="19"/>
        <v>741.6</v>
      </c>
      <c r="BL119" s="16" t="s">
        <v>136</v>
      </c>
      <c r="BM119" s="16" t="s">
        <v>925</v>
      </c>
    </row>
    <row r="120" spans="2:65" s="1" customFormat="1" ht="22.5" customHeight="1">
      <c r="B120" s="158"/>
      <c r="C120" s="187" t="s">
        <v>400</v>
      </c>
      <c r="D120" s="187" t="s">
        <v>361</v>
      </c>
      <c r="E120" s="188" t="s">
        <v>775</v>
      </c>
      <c r="F120" s="189" t="s">
        <v>776</v>
      </c>
      <c r="G120" s="190" t="s">
        <v>573</v>
      </c>
      <c r="H120" s="191">
        <v>1</v>
      </c>
      <c r="I120" s="192">
        <v>3213.6</v>
      </c>
      <c r="J120" s="193">
        <f t="shared" si="10"/>
        <v>3213.6</v>
      </c>
      <c r="K120" s="189" t="s">
        <v>235</v>
      </c>
      <c r="L120" s="194"/>
      <c r="M120" s="195" t="s">
        <v>3</v>
      </c>
      <c r="N120" s="196" t="s">
        <v>41</v>
      </c>
      <c r="O120" s="33"/>
      <c r="P120" s="168">
        <f t="shared" si="11"/>
        <v>0</v>
      </c>
      <c r="Q120" s="168">
        <v>3.0400000000000002E-3</v>
      </c>
      <c r="R120" s="168">
        <f t="shared" si="12"/>
        <v>3.0400000000000002E-3</v>
      </c>
      <c r="S120" s="168">
        <v>0</v>
      </c>
      <c r="T120" s="169">
        <f t="shared" si="13"/>
        <v>0</v>
      </c>
      <c r="AR120" s="16" t="s">
        <v>167</v>
      </c>
      <c r="AT120" s="16" t="s">
        <v>361</v>
      </c>
      <c r="AU120" s="16" t="s">
        <v>78</v>
      </c>
      <c r="AY120" s="16" t="s">
        <v>137</v>
      </c>
      <c r="BE120" s="170">
        <f t="shared" si="14"/>
        <v>3213.6</v>
      </c>
      <c r="BF120" s="170">
        <f t="shared" si="15"/>
        <v>0</v>
      </c>
      <c r="BG120" s="170">
        <f t="shared" si="16"/>
        <v>0</v>
      </c>
      <c r="BH120" s="170">
        <f t="shared" si="17"/>
        <v>0</v>
      </c>
      <c r="BI120" s="170">
        <f t="shared" si="18"/>
        <v>0</v>
      </c>
      <c r="BJ120" s="16" t="s">
        <v>22</v>
      </c>
      <c r="BK120" s="170">
        <f t="shared" si="19"/>
        <v>3213.6</v>
      </c>
      <c r="BL120" s="16" t="s">
        <v>136</v>
      </c>
      <c r="BM120" s="16" t="s">
        <v>926</v>
      </c>
    </row>
    <row r="121" spans="2:65" s="1" customFormat="1" ht="22.5" customHeight="1">
      <c r="B121" s="158"/>
      <c r="C121" s="187" t="s">
        <v>404</v>
      </c>
      <c r="D121" s="187" t="s">
        <v>361</v>
      </c>
      <c r="E121" s="188" t="s">
        <v>778</v>
      </c>
      <c r="F121" s="189" t="s">
        <v>779</v>
      </c>
      <c r="G121" s="190" t="s">
        <v>573</v>
      </c>
      <c r="H121" s="191">
        <v>1</v>
      </c>
      <c r="I121" s="192">
        <v>1174.2</v>
      </c>
      <c r="J121" s="193">
        <f t="shared" si="10"/>
        <v>1174.2</v>
      </c>
      <c r="K121" s="189" t="s">
        <v>235</v>
      </c>
      <c r="L121" s="194"/>
      <c r="M121" s="195" t="s">
        <v>3</v>
      </c>
      <c r="N121" s="196" t="s">
        <v>41</v>
      </c>
      <c r="O121" s="33"/>
      <c r="P121" s="168">
        <f t="shared" si="11"/>
        <v>0</v>
      </c>
      <c r="Q121" s="168">
        <v>2.3999999999999998E-3</v>
      </c>
      <c r="R121" s="168">
        <f t="shared" si="12"/>
        <v>2.3999999999999998E-3</v>
      </c>
      <c r="S121" s="168">
        <v>0</v>
      </c>
      <c r="T121" s="169">
        <f t="shared" si="13"/>
        <v>0</v>
      </c>
      <c r="AR121" s="16" t="s">
        <v>167</v>
      </c>
      <c r="AT121" s="16" t="s">
        <v>361</v>
      </c>
      <c r="AU121" s="16" t="s">
        <v>78</v>
      </c>
      <c r="AY121" s="16" t="s">
        <v>137</v>
      </c>
      <c r="BE121" s="170">
        <f t="shared" si="14"/>
        <v>1174.2</v>
      </c>
      <c r="BF121" s="170">
        <f t="shared" si="15"/>
        <v>0</v>
      </c>
      <c r="BG121" s="170">
        <f t="shared" si="16"/>
        <v>0</v>
      </c>
      <c r="BH121" s="170">
        <f t="shared" si="17"/>
        <v>0</v>
      </c>
      <c r="BI121" s="170">
        <f t="shared" si="18"/>
        <v>0</v>
      </c>
      <c r="BJ121" s="16" t="s">
        <v>22</v>
      </c>
      <c r="BK121" s="170">
        <f t="shared" si="19"/>
        <v>1174.2</v>
      </c>
      <c r="BL121" s="16" t="s">
        <v>136</v>
      </c>
      <c r="BM121" s="16" t="s">
        <v>927</v>
      </c>
    </row>
    <row r="122" spans="2:65" s="1" customFormat="1" ht="22.5" customHeight="1">
      <c r="B122" s="158"/>
      <c r="C122" s="159" t="s">
        <v>408</v>
      </c>
      <c r="D122" s="159" t="s">
        <v>138</v>
      </c>
      <c r="E122" s="160" t="s">
        <v>788</v>
      </c>
      <c r="F122" s="161" t="s">
        <v>789</v>
      </c>
      <c r="G122" s="162" t="s">
        <v>431</v>
      </c>
      <c r="H122" s="163">
        <v>1</v>
      </c>
      <c r="I122" s="164">
        <v>988.80000000000007</v>
      </c>
      <c r="J122" s="165">
        <f t="shared" si="10"/>
        <v>988.8</v>
      </c>
      <c r="K122" s="161" t="s">
        <v>235</v>
      </c>
      <c r="L122" s="32"/>
      <c r="M122" s="166" t="s">
        <v>3</v>
      </c>
      <c r="N122" s="167" t="s">
        <v>41</v>
      </c>
      <c r="O122" s="33"/>
      <c r="P122" s="168">
        <f t="shared" si="11"/>
        <v>0</v>
      </c>
      <c r="Q122" s="168">
        <v>0</v>
      </c>
      <c r="R122" s="168">
        <f t="shared" si="12"/>
        <v>0</v>
      </c>
      <c r="S122" s="168">
        <v>0</v>
      </c>
      <c r="T122" s="169">
        <f t="shared" si="13"/>
        <v>0</v>
      </c>
      <c r="AR122" s="16" t="s">
        <v>136</v>
      </c>
      <c r="AT122" s="16" t="s">
        <v>138</v>
      </c>
      <c r="AU122" s="16" t="s">
        <v>78</v>
      </c>
      <c r="AY122" s="16" t="s">
        <v>137</v>
      </c>
      <c r="BE122" s="170">
        <f t="shared" si="14"/>
        <v>988.8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16" t="s">
        <v>22</v>
      </c>
      <c r="BK122" s="170">
        <f t="shared" si="19"/>
        <v>988.8</v>
      </c>
      <c r="BL122" s="16" t="s">
        <v>136</v>
      </c>
      <c r="BM122" s="16" t="s">
        <v>928</v>
      </c>
    </row>
    <row r="123" spans="2:65" s="1" customFormat="1" ht="22.5" customHeight="1">
      <c r="B123" s="158"/>
      <c r="C123" s="187" t="s">
        <v>412</v>
      </c>
      <c r="D123" s="187" t="s">
        <v>361</v>
      </c>
      <c r="E123" s="188" t="s">
        <v>791</v>
      </c>
      <c r="F123" s="189" t="s">
        <v>792</v>
      </c>
      <c r="G123" s="190" t="s">
        <v>573</v>
      </c>
      <c r="H123" s="191">
        <v>1</v>
      </c>
      <c r="I123" s="192">
        <v>988.80000000000007</v>
      </c>
      <c r="J123" s="193">
        <f t="shared" si="10"/>
        <v>988.8</v>
      </c>
      <c r="K123" s="189" t="s">
        <v>235</v>
      </c>
      <c r="L123" s="194"/>
      <c r="M123" s="195" t="s">
        <v>3</v>
      </c>
      <c r="N123" s="196" t="s">
        <v>41</v>
      </c>
      <c r="O123" s="33"/>
      <c r="P123" s="168">
        <f t="shared" si="11"/>
        <v>0</v>
      </c>
      <c r="Q123" s="168">
        <v>1.9E-3</v>
      </c>
      <c r="R123" s="168">
        <f t="shared" si="12"/>
        <v>1.9E-3</v>
      </c>
      <c r="S123" s="168">
        <v>0</v>
      </c>
      <c r="T123" s="169">
        <f t="shared" si="13"/>
        <v>0</v>
      </c>
      <c r="AR123" s="16" t="s">
        <v>167</v>
      </c>
      <c r="AT123" s="16" t="s">
        <v>361</v>
      </c>
      <c r="AU123" s="16" t="s">
        <v>78</v>
      </c>
      <c r="AY123" s="16" t="s">
        <v>137</v>
      </c>
      <c r="BE123" s="170">
        <f t="shared" si="14"/>
        <v>988.8</v>
      </c>
      <c r="BF123" s="170">
        <f t="shared" si="15"/>
        <v>0</v>
      </c>
      <c r="BG123" s="170">
        <f t="shared" si="16"/>
        <v>0</v>
      </c>
      <c r="BH123" s="170">
        <f t="shared" si="17"/>
        <v>0</v>
      </c>
      <c r="BI123" s="170">
        <f t="shared" si="18"/>
        <v>0</v>
      </c>
      <c r="BJ123" s="16" t="s">
        <v>22</v>
      </c>
      <c r="BK123" s="170">
        <f t="shared" si="19"/>
        <v>988.8</v>
      </c>
      <c r="BL123" s="16" t="s">
        <v>136</v>
      </c>
      <c r="BM123" s="16" t="s">
        <v>929</v>
      </c>
    </row>
    <row r="124" spans="2:65" s="1" customFormat="1" ht="22.5" customHeight="1">
      <c r="B124" s="158"/>
      <c r="C124" s="159" t="s">
        <v>416</v>
      </c>
      <c r="D124" s="159" t="s">
        <v>138</v>
      </c>
      <c r="E124" s="160" t="s">
        <v>930</v>
      </c>
      <c r="F124" s="161" t="s">
        <v>931</v>
      </c>
      <c r="G124" s="162" t="s">
        <v>322</v>
      </c>
      <c r="H124" s="163">
        <v>110.5</v>
      </c>
      <c r="I124" s="164">
        <v>12.36</v>
      </c>
      <c r="J124" s="165">
        <f t="shared" si="10"/>
        <v>1365.78</v>
      </c>
      <c r="K124" s="161" t="s">
        <v>235</v>
      </c>
      <c r="L124" s="32"/>
      <c r="M124" s="166" t="s">
        <v>3</v>
      </c>
      <c r="N124" s="167" t="s">
        <v>41</v>
      </c>
      <c r="O124" s="33"/>
      <c r="P124" s="168">
        <f t="shared" si="11"/>
        <v>0</v>
      </c>
      <c r="Q124" s="168">
        <v>0</v>
      </c>
      <c r="R124" s="168">
        <f t="shared" si="12"/>
        <v>0</v>
      </c>
      <c r="S124" s="168">
        <v>0</v>
      </c>
      <c r="T124" s="169">
        <f t="shared" si="13"/>
        <v>0</v>
      </c>
      <c r="AR124" s="16" t="s">
        <v>136</v>
      </c>
      <c r="AT124" s="16" t="s">
        <v>138</v>
      </c>
      <c r="AU124" s="16" t="s">
        <v>78</v>
      </c>
      <c r="AY124" s="16" t="s">
        <v>137</v>
      </c>
      <c r="BE124" s="170">
        <f t="shared" si="14"/>
        <v>1365.78</v>
      </c>
      <c r="BF124" s="170">
        <f t="shared" si="15"/>
        <v>0</v>
      </c>
      <c r="BG124" s="170">
        <f t="shared" si="16"/>
        <v>0</v>
      </c>
      <c r="BH124" s="170">
        <f t="shared" si="17"/>
        <v>0</v>
      </c>
      <c r="BI124" s="170">
        <f t="shared" si="18"/>
        <v>0</v>
      </c>
      <c r="BJ124" s="16" t="s">
        <v>22</v>
      </c>
      <c r="BK124" s="170">
        <f t="shared" si="19"/>
        <v>1365.78</v>
      </c>
      <c r="BL124" s="16" t="s">
        <v>136</v>
      </c>
      <c r="BM124" s="16" t="s">
        <v>932</v>
      </c>
    </row>
    <row r="125" spans="2:65" s="1" customFormat="1" ht="22.5" customHeight="1">
      <c r="B125" s="158"/>
      <c r="C125" s="159" t="s">
        <v>420</v>
      </c>
      <c r="D125" s="159" t="s">
        <v>138</v>
      </c>
      <c r="E125" s="160" t="s">
        <v>794</v>
      </c>
      <c r="F125" s="161" t="s">
        <v>795</v>
      </c>
      <c r="G125" s="162" t="s">
        <v>322</v>
      </c>
      <c r="H125" s="163">
        <v>110.5</v>
      </c>
      <c r="I125" s="164">
        <v>37.08</v>
      </c>
      <c r="J125" s="165">
        <f t="shared" si="10"/>
        <v>4097.34</v>
      </c>
      <c r="K125" s="161" t="s">
        <v>235</v>
      </c>
      <c r="L125" s="32"/>
      <c r="M125" s="166" t="s">
        <v>3</v>
      </c>
      <c r="N125" s="167" t="s">
        <v>41</v>
      </c>
      <c r="O125" s="33"/>
      <c r="P125" s="168">
        <f t="shared" si="11"/>
        <v>0</v>
      </c>
      <c r="Q125" s="168">
        <v>0</v>
      </c>
      <c r="R125" s="168">
        <f t="shared" si="12"/>
        <v>0</v>
      </c>
      <c r="S125" s="168">
        <v>0</v>
      </c>
      <c r="T125" s="169">
        <f t="shared" si="13"/>
        <v>0</v>
      </c>
      <c r="AR125" s="16" t="s">
        <v>136</v>
      </c>
      <c r="AT125" s="16" t="s">
        <v>138</v>
      </c>
      <c r="AU125" s="16" t="s">
        <v>78</v>
      </c>
      <c r="AY125" s="16" t="s">
        <v>137</v>
      </c>
      <c r="BE125" s="170">
        <f t="shared" si="14"/>
        <v>4097.34</v>
      </c>
      <c r="BF125" s="170">
        <f t="shared" si="15"/>
        <v>0</v>
      </c>
      <c r="BG125" s="170">
        <f t="shared" si="16"/>
        <v>0</v>
      </c>
      <c r="BH125" s="170">
        <f t="shared" si="17"/>
        <v>0</v>
      </c>
      <c r="BI125" s="170">
        <f t="shared" si="18"/>
        <v>0</v>
      </c>
      <c r="BJ125" s="16" t="s">
        <v>22</v>
      </c>
      <c r="BK125" s="170">
        <f t="shared" si="19"/>
        <v>4097.34</v>
      </c>
      <c r="BL125" s="16" t="s">
        <v>136</v>
      </c>
      <c r="BM125" s="16" t="s">
        <v>933</v>
      </c>
    </row>
    <row r="126" spans="2:65" s="1" customFormat="1" ht="22.5" customHeight="1">
      <c r="B126" s="158"/>
      <c r="C126" s="159" t="s">
        <v>425</v>
      </c>
      <c r="D126" s="159" t="s">
        <v>138</v>
      </c>
      <c r="E126" s="160" t="s">
        <v>798</v>
      </c>
      <c r="F126" s="161" t="s">
        <v>799</v>
      </c>
      <c r="G126" s="162" t="s">
        <v>431</v>
      </c>
      <c r="H126" s="163">
        <v>1</v>
      </c>
      <c r="I126" s="164">
        <v>309</v>
      </c>
      <c r="J126" s="165">
        <f t="shared" si="10"/>
        <v>309</v>
      </c>
      <c r="K126" s="161" t="s">
        <v>235</v>
      </c>
      <c r="L126" s="32"/>
      <c r="M126" s="166" t="s">
        <v>3</v>
      </c>
      <c r="N126" s="167" t="s">
        <v>41</v>
      </c>
      <c r="O126" s="33"/>
      <c r="P126" s="168">
        <f t="shared" si="11"/>
        <v>0</v>
      </c>
      <c r="Q126" s="168">
        <v>6.3829999999999998E-2</v>
      </c>
      <c r="R126" s="168">
        <f t="shared" si="12"/>
        <v>6.3829999999999998E-2</v>
      </c>
      <c r="S126" s="168">
        <v>0</v>
      </c>
      <c r="T126" s="169">
        <f t="shared" si="13"/>
        <v>0</v>
      </c>
      <c r="AR126" s="16" t="s">
        <v>136</v>
      </c>
      <c r="AT126" s="16" t="s">
        <v>138</v>
      </c>
      <c r="AU126" s="16" t="s">
        <v>78</v>
      </c>
      <c r="AY126" s="16" t="s">
        <v>137</v>
      </c>
      <c r="BE126" s="170">
        <f t="shared" si="14"/>
        <v>309</v>
      </c>
      <c r="BF126" s="170">
        <f t="shared" si="15"/>
        <v>0</v>
      </c>
      <c r="BG126" s="170">
        <f t="shared" si="16"/>
        <v>0</v>
      </c>
      <c r="BH126" s="170">
        <f t="shared" si="17"/>
        <v>0</v>
      </c>
      <c r="BI126" s="170">
        <f t="shared" si="18"/>
        <v>0</v>
      </c>
      <c r="BJ126" s="16" t="s">
        <v>22</v>
      </c>
      <c r="BK126" s="170">
        <f t="shared" si="19"/>
        <v>309</v>
      </c>
      <c r="BL126" s="16" t="s">
        <v>136</v>
      </c>
      <c r="BM126" s="16" t="s">
        <v>934</v>
      </c>
    </row>
    <row r="127" spans="2:65" s="1" customFormat="1" ht="22.5" customHeight="1">
      <c r="B127" s="158"/>
      <c r="C127" s="187" t="s">
        <v>429</v>
      </c>
      <c r="D127" s="187" t="s">
        <v>361</v>
      </c>
      <c r="E127" s="188" t="s">
        <v>801</v>
      </c>
      <c r="F127" s="189" t="s">
        <v>802</v>
      </c>
      <c r="G127" s="190" t="s">
        <v>573</v>
      </c>
      <c r="H127" s="191">
        <v>1</v>
      </c>
      <c r="I127" s="192">
        <v>618</v>
      </c>
      <c r="J127" s="193">
        <f t="shared" si="10"/>
        <v>618</v>
      </c>
      <c r="K127" s="189" t="s">
        <v>235</v>
      </c>
      <c r="L127" s="194"/>
      <c r="M127" s="195" t="s">
        <v>3</v>
      </c>
      <c r="N127" s="196" t="s">
        <v>41</v>
      </c>
      <c r="O127" s="33"/>
      <c r="P127" s="168">
        <f t="shared" si="11"/>
        <v>0</v>
      </c>
      <c r="Q127" s="168">
        <v>3.0000000000000001E-3</v>
      </c>
      <c r="R127" s="168">
        <f t="shared" si="12"/>
        <v>3.0000000000000001E-3</v>
      </c>
      <c r="S127" s="168">
        <v>0</v>
      </c>
      <c r="T127" s="169">
        <f t="shared" si="13"/>
        <v>0</v>
      </c>
      <c r="AR127" s="16" t="s">
        <v>167</v>
      </c>
      <c r="AT127" s="16" t="s">
        <v>361</v>
      </c>
      <c r="AU127" s="16" t="s">
        <v>78</v>
      </c>
      <c r="AY127" s="16" t="s">
        <v>137</v>
      </c>
      <c r="BE127" s="170">
        <f t="shared" si="14"/>
        <v>618</v>
      </c>
      <c r="BF127" s="170">
        <f t="shared" si="15"/>
        <v>0</v>
      </c>
      <c r="BG127" s="170">
        <f t="shared" si="16"/>
        <v>0</v>
      </c>
      <c r="BH127" s="170">
        <f t="shared" si="17"/>
        <v>0</v>
      </c>
      <c r="BI127" s="170">
        <f t="shared" si="18"/>
        <v>0</v>
      </c>
      <c r="BJ127" s="16" t="s">
        <v>22</v>
      </c>
      <c r="BK127" s="170">
        <f t="shared" si="19"/>
        <v>618</v>
      </c>
      <c r="BL127" s="16" t="s">
        <v>136</v>
      </c>
      <c r="BM127" s="16" t="s">
        <v>935</v>
      </c>
    </row>
    <row r="128" spans="2:65" s="1" customFormat="1" ht="22.5" customHeight="1">
      <c r="B128" s="158"/>
      <c r="C128" s="187" t="s">
        <v>433</v>
      </c>
      <c r="D128" s="187" t="s">
        <v>361</v>
      </c>
      <c r="E128" s="188" t="s">
        <v>661</v>
      </c>
      <c r="F128" s="189" t="s">
        <v>662</v>
      </c>
      <c r="G128" s="190" t="s">
        <v>573</v>
      </c>
      <c r="H128" s="191">
        <v>1</v>
      </c>
      <c r="I128" s="192">
        <v>241.02</v>
      </c>
      <c r="J128" s="193">
        <f t="shared" si="10"/>
        <v>241.02</v>
      </c>
      <c r="K128" s="189" t="s">
        <v>235</v>
      </c>
      <c r="L128" s="194"/>
      <c r="M128" s="195" t="s">
        <v>3</v>
      </c>
      <c r="N128" s="196" t="s">
        <v>41</v>
      </c>
      <c r="O128" s="33"/>
      <c r="P128" s="168">
        <f t="shared" si="11"/>
        <v>0</v>
      </c>
      <c r="Q128" s="168">
        <v>6.4999999999999997E-4</v>
      </c>
      <c r="R128" s="168">
        <f t="shared" si="12"/>
        <v>6.4999999999999997E-4</v>
      </c>
      <c r="S128" s="168">
        <v>0</v>
      </c>
      <c r="T128" s="169">
        <f t="shared" si="13"/>
        <v>0</v>
      </c>
      <c r="AR128" s="16" t="s">
        <v>167</v>
      </c>
      <c r="AT128" s="16" t="s">
        <v>361</v>
      </c>
      <c r="AU128" s="16" t="s">
        <v>78</v>
      </c>
      <c r="AY128" s="16" t="s">
        <v>137</v>
      </c>
      <c r="BE128" s="170">
        <f t="shared" si="14"/>
        <v>241.02</v>
      </c>
      <c r="BF128" s="170">
        <f t="shared" si="15"/>
        <v>0</v>
      </c>
      <c r="BG128" s="170">
        <f t="shared" si="16"/>
        <v>0</v>
      </c>
      <c r="BH128" s="170">
        <f t="shared" si="17"/>
        <v>0</v>
      </c>
      <c r="BI128" s="170">
        <f t="shared" si="18"/>
        <v>0</v>
      </c>
      <c r="BJ128" s="16" t="s">
        <v>22</v>
      </c>
      <c r="BK128" s="170">
        <f t="shared" si="19"/>
        <v>241.02</v>
      </c>
      <c r="BL128" s="16" t="s">
        <v>136</v>
      </c>
      <c r="BM128" s="16" t="s">
        <v>936</v>
      </c>
    </row>
    <row r="129" spans="2:65" s="1" customFormat="1" ht="22.5" customHeight="1">
      <c r="B129" s="158"/>
      <c r="C129" s="159" t="s">
        <v>437</v>
      </c>
      <c r="D129" s="159" t="s">
        <v>138</v>
      </c>
      <c r="E129" s="160" t="s">
        <v>677</v>
      </c>
      <c r="F129" s="161" t="s">
        <v>678</v>
      </c>
      <c r="G129" s="162" t="s">
        <v>322</v>
      </c>
      <c r="H129" s="163">
        <v>110.5</v>
      </c>
      <c r="I129" s="164">
        <v>30.900000000000002</v>
      </c>
      <c r="J129" s="165">
        <f t="shared" si="10"/>
        <v>3414.45</v>
      </c>
      <c r="K129" s="161" t="s">
        <v>235</v>
      </c>
      <c r="L129" s="32"/>
      <c r="M129" s="166" t="s">
        <v>3</v>
      </c>
      <c r="N129" s="167" t="s">
        <v>41</v>
      </c>
      <c r="O129" s="33"/>
      <c r="P129" s="168">
        <f t="shared" si="11"/>
        <v>0</v>
      </c>
      <c r="Q129" s="168">
        <v>1.9000000000000001E-4</v>
      </c>
      <c r="R129" s="168">
        <f t="shared" si="12"/>
        <v>2.0995E-2</v>
      </c>
      <c r="S129" s="168">
        <v>0</v>
      </c>
      <c r="T129" s="169">
        <f t="shared" si="13"/>
        <v>0</v>
      </c>
      <c r="AR129" s="16" t="s">
        <v>136</v>
      </c>
      <c r="AT129" s="16" t="s">
        <v>138</v>
      </c>
      <c r="AU129" s="16" t="s">
        <v>78</v>
      </c>
      <c r="AY129" s="16" t="s">
        <v>137</v>
      </c>
      <c r="BE129" s="170">
        <f t="shared" si="14"/>
        <v>3414.45</v>
      </c>
      <c r="BF129" s="170">
        <f t="shared" si="15"/>
        <v>0</v>
      </c>
      <c r="BG129" s="170">
        <f t="shared" si="16"/>
        <v>0</v>
      </c>
      <c r="BH129" s="170">
        <f t="shared" si="17"/>
        <v>0</v>
      </c>
      <c r="BI129" s="170">
        <f t="shared" si="18"/>
        <v>0</v>
      </c>
      <c r="BJ129" s="16" t="s">
        <v>22</v>
      </c>
      <c r="BK129" s="170">
        <f t="shared" si="19"/>
        <v>3414.45</v>
      </c>
      <c r="BL129" s="16" t="s">
        <v>136</v>
      </c>
      <c r="BM129" s="16" t="s">
        <v>937</v>
      </c>
    </row>
    <row r="130" spans="2:65" s="1" customFormat="1" ht="22.5" customHeight="1">
      <c r="B130" s="158"/>
      <c r="C130" s="159" t="s">
        <v>441</v>
      </c>
      <c r="D130" s="159" t="s">
        <v>138</v>
      </c>
      <c r="E130" s="160" t="s">
        <v>442</v>
      </c>
      <c r="F130" s="161" t="s">
        <v>443</v>
      </c>
      <c r="G130" s="162" t="s">
        <v>322</v>
      </c>
      <c r="H130" s="163">
        <v>110.5</v>
      </c>
      <c r="I130" s="164">
        <v>18.54</v>
      </c>
      <c r="J130" s="165">
        <f t="shared" si="10"/>
        <v>2048.67</v>
      </c>
      <c r="K130" s="161" t="s">
        <v>235</v>
      </c>
      <c r="L130" s="32"/>
      <c r="M130" s="166" t="s">
        <v>3</v>
      </c>
      <c r="N130" s="167" t="s">
        <v>41</v>
      </c>
      <c r="O130" s="33"/>
      <c r="P130" s="168">
        <f t="shared" si="11"/>
        <v>0</v>
      </c>
      <c r="Q130" s="168">
        <v>1.2999999999999999E-4</v>
      </c>
      <c r="R130" s="168">
        <f t="shared" si="12"/>
        <v>1.4364999999999999E-2</v>
      </c>
      <c r="S130" s="168">
        <v>0</v>
      </c>
      <c r="T130" s="169">
        <f t="shared" si="13"/>
        <v>0</v>
      </c>
      <c r="AR130" s="16" t="s">
        <v>136</v>
      </c>
      <c r="AT130" s="16" t="s">
        <v>138</v>
      </c>
      <c r="AU130" s="16" t="s">
        <v>78</v>
      </c>
      <c r="AY130" s="16" t="s">
        <v>137</v>
      </c>
      <c r="BE130" s="170">
        <f t="shared" si="14"/>
        <v>2048.67</v>
      </c>
      <c r="BF130" s="170">
        <f t="shared" si="15"/>
        <v>0</v>
      </c>
      <c r="BG130" s="170">
        <f t="shared" si="16"/>
        <v>0</v>
      </c>
      <c r="BH130" s="170">
        <f t="shared" si="17"/>
        <v>0</v>
      </c>
      <c r="BI130" s="170">
        <f t="shared" si="18"/>
        <v>0</v>
      </c>
      <c r="BJ130" s="16" t="s">
        <v>22</v>
      </c>
      <c r="BK130" s="170">
        <f t="shared" si="19"/>
        <v>2048.67</v>
      </c>
      <c r="BL130" s="16" t="s">
        <v>136</v>
      </c>
      <c r="BM130" s="16" t="s">
        <v>938</v>
      </c>
    </row>
    <row r="131" spans="2:65" s="10" customFormat="1" ht="29.85" customHeight="1">
      <c r="B131" s="146"/>
      <c r="D131" s="147" t="s">
        <v>69</v>
      </c>
      <c r="E131" s="185" t="s">
        <v>171</v>
      </c>
      <c r="F131" s="185" t="s">
        <v>445</v>
      </c>
      <c r="I131" s="149"/>
      <c r="J131" s="186">
        <f>BK131</f>
        <v>1030</v>
      </c>
      <c r="L131" s="146"/>
      <c r="M131" s="151"/>
      <c r="N131" s="152"/>
      <c r="O131" s="152"/>
      <c r="P131" s="153">
        <f>P132</f>
        <v>0</v>
      </c>
      <c r="Q131" s="152"/>
      <c r="R131" s="153">
        <f>R132</f>
        <v>0</v>
      </c>
      <c r="S131" s="152"/>
      <c r="T131" s="154">
        <f>T132</f>
        <v>0</v>
      </c>
      <c r="AR131" s="155" t="s">
        <v>22</v>
      </c>
      <c r="AT131" s="156" t="s">
        <v>69</v>
      </c>
      <c r="AU131" s="156" t="s">
        <v>22</v>
      </c>
      <c r="AY131" s="155" t="s">
        <v>137</v>
      </c>
      <c r="BK131" s="157">
        <f>BK132</f>
        <v>1030</v>
      </c>
    </row>
    <row r="132" spans="2:65" s="1" customFormat="1" ht="22.5" customHeight="1">
      <c r="B132" s="158"/>
      <c r="C132" s="159" t="s">
        <v>446</v>
      </c>
      <c r="D132" s="159" t="s">
        <v>138</v>
      </c>
      <c r="E132" s="160" t="s">
        <v>455</v>
      </c>
      <c r="F132" s="161" t="s">
        <v>456</v>
      </c>
      <c r="G132" s="162" t="s">
        <v>322</v>
      </c>
      <c r="H132" s="163">
        <v>20</v>
      </c>
      <c r="I132" s="164">
        <v>51.5</v>
      </c>
      <c r="J132" s="165">
        <f>ROUND(I132*H132,2)</f>
        <v>1030</v>
      </c>
      <c r="K132" s="161" t="s">
        <v>235</v>
      </c>
      <c r="L132" s="32"/>
      <c r="M132" s="166" t="s">
        <v>3</v>
      </c>
      <c r="N132" s="167" t="s">
        <v>41</v>
      </c>
      <c r="O132" s="33"/>
      <c r="P132" s="168">
        <f>O132*H132</f>
        <v>0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16" t="s">
        <v>136</v>
      </c>
      <c r="AT132" s="16" t="s">
        <v>138</v>
      </c>
      <c r="AU132" s="16" t="s">
        <v>78</v>
      </c>
      <c r="AY132" s="16" t="s">
        <v>137</v>
      </c>
      <c r="BE132" s="170">
        <f>IF(N132="základní",J132,0)</f>
        <v>1030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22</v>
      </c>
      <c r="BK132" s="170">
        <f>ROUND(I132*H132,2)</f>
        <v>1030</v>
      </c>
      <c r="BL132" s="16" t="s">
        <v>136</v>
      </c>
      <c r="BM132" s="16" t="s">
        <v>939</v>
      </c>
    </row>
    <row r="133" spans="2:65" s="10" customFormat="1" ht="29.85" customHeight="1">
      <c r="B133" s="146"/>
      <c r="D133" s="147" t="s">
        <v>69</v>
      </c>
      <c r="E133" s="185" t="s">
        <v>462</v>
      </c>
      <c r="F133" s="185" t="s">
        <v>463</v>
      </c>
      <c r="I133" s="149"/>
      <c r="J133" s="186">
        <f>BK133</f>
        <v>4361.9199999999992</v>
      </c>
      <c r="L133" s="146"/>
      <c r="M133" s="151"/>
      <c r="N133" s="152"/>
      <c r="O133" s="152"/>
      <c r="P133" s="153">
        <f>SUM(P134:P139)</f>
        <v>0</v>
      </c>
      <c r="Q133" s="152"/>
      <c r="R133" s="153">
        <f>SUM(R134:R139)</f>
        <v>0</v>
      </c>
      <c r="S133" s="152"/>
      <c r="T133" s="154">
        <f>SUM(T134:T139)</f>
        <v>0</v>
      </c>
      <c r="AR133" s="155" t="s">
        <v>22</v>
      </c>
      <c r="AT133" s="156" t="s">
        <v>69</v>
      </c>
      <c r="AU133" s="156" t="s">
        <v>22</v>
      </c>
      <c r="AY133" s="155" t="s">
        <v>137</v>
      </c>
      <c r="BK133" s="157">
        <f>SUM(BK134:BK139)</f>
        <v>4361.9199999999992</v>
      </c>
    </row>
    <row r="134" spans="2:65" s="1" customFormat="1" ht="22.5" customHeight="1">
      <c r="B134" s="158"/>
      <c r="C134" s="159" t="s">
        <v>450</v>
      </c>
      <c r="D134" s="159" t="s">
        <v>138</v>
      </c>
      <c r="E134" s="160" t="s">
        <v>465</v>
      </c>
      <c r="F134" s="161" t="s">
        <v>466</v>
      </c>
      <c r="G134" s="162" t="s">
        <v>291</v>
      </c>
      <c r="H134" s="163">
        <v>3.3279999999999998</v>
      </c>
      <c r="I134" s="164">
        <v>51.5</v>
      </c>
      <c r="J134" s="165">
        <f>ROUND(I134*H134,2)</f>
        <v>171.39</v>
      </c>
      <c r="K134" s="161" t="s">
        <v>235</v>
      </c>
      <c r="L134" s="32"/>
      <c r="M134" s="166" t="s">
        <v>3</v>
      </c>
      <c r="N134" s="167" t="s">
        <v>41</v>
      </c>
      <c r="O134" s="33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6" t="s">
        <v>136</v>
      </c>
      <c r="AT134" s="16" t="s">
        <v>138</v>
      </c>
      <c r="AU134" s="16" t="s">
        <v>78</v>
      </c>
      <c r="AY134" s="16" t="s">
        <v>137</v>
      </c>
      <c r="BE134" s="170">
        <f>IF(N134="základní",J134,0)</f>
        <v>171.39</v>
      </c>
      <c r="BF134" s="170">
        <f>IF(N134="snížená",J134,0)</f>
        <v>0</v>
      </c>
      <c r="BG134" s="170">
        <f>IF(N134="zákl. přenesená",J134,0)</f>
        <v>0</v>
      </c>
      <c r="BH134" s="170">
        <f>IF(N134="sníž. přenesená",J134,0)</f>
        <v>0</v>
      </c>
      <c r="BI134" s="170">
        <f>IF(N134="nulová",J134,0)</f>
        <v>0</v>
      </c>
      <c r="BJ134" s="16" t="s">
        <v>22</v>
      </c>
      <c r="BK134" s="170">
        <f>ROUND(I134*H134,2)</f>
        <v>171.39</v>
      </c>
      <c r="BL134" s="16" t="s">
        <v>136</v>
      </c>
      <c r="BM134" s="16" t="s">
        <v>940</v>
      </c>
    </row>
    <row r="135" spans="2:65" s="1" customFormat="1" ht="22.5" customHeight="1">
      <c r="B135" s="158"/>
      <c r="C135" s="159" t="s">
        <v>454</v>
      </c>
      <c r="D135" s="159" t="s">
        <v>138</v>
      </c>
      <c r="E135" s="160" t="s">
        <v>469</v>
      </c>
      <c r="F135" s="161" t="s">
        <v>470</v>
      </c>
      <c r="G135" s="162" t="s">
        <v>291</v>
      </c>
      <c r="H135" s="163">
        <v>3.3279999999999998</v>
      </c>
      <c r="I135" s="164">
        <v>2.5750000000000002</v>
      </c>
      <c r="J135" s="165">
        <f>ROUND(I135*H135,2)</f>
        <v>8.57</v>
      </c>
      <c r="K135" s="161" t="s">
        <v>235</v>
      </c>
      <c r="L135" s="32"/>
      <c r="M135" s="166" t="s">
        <v>3</v>
      </c>
      <c r="N135" s="167" t="s">
        <v>41</v>
      </c>
      <c r="O135" s="33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6" t="s">
        <v>136</v>
      </c>
      <c r="AT135" s="16" t="s">
        <v>138</v>
      </c>
      <c r="AU135" s="16" t="s">
        <v>78</v>
      </c>
      <c r="AY135" s="16" t="s">
        <v>137</v>
      </c>
      <c r="BE135" s="170">
        <f>IF(N135="základní",J135,0)</f>
        <v>8.57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22</v>
      </c>
      <c r="BK135" s="170">
        <f>ROUND(I135*H135,2)</f>
        <v>8.57</v>
      </c>
      <c r="BL135" s="16" t="s">
        <v>136</v>
      </c>
      <c r="BM135" s="16" t="s">
        <v>941</v>
      </c>
    </row>
    <row r="136" spans="2:65" s="1" customFormat="1" ht="22.5" customHeight="1">
      <c r="B136" s="158"/>
      <c r="C136" s="159" t="s">
        <v>458</v>
      </c>
      <c r="D136" s="159" t="s">
        <v>138</v>
      </c>
      <c r="E136" s="160" t="s">
        <v>474</v>
      </c>
      <c r="F136" s="161" t="s">
        <v>475</v>
      </c>
      <c r="G136" s="162" t="s">
        <v>291</v>
      </c>
      <c r="H136" s="163">
        <v>129.792</v>
      </c>
      <c r="I136" s="164">
        <v>30.900000000000002</v>
      </c>
      <c r="J136" s="165">
        <f>ROUND(I136*H136,2)</f>
        <v>4010.57</v>
      </c>
      <c r="K136" s="161" t="s">
        <v>235</v>
      </c>
      <c r="L136" s="32"/>
      <c r="M136" s="166" t="s">
        <v>3</v>
      </c>
      <c r="N136" s="167" t="s">
        <v>41</v>
      </c>
      <c r="O136" s="33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AR136" s="16" t="s">
        <v>136</v>
      </c>
      <c r="AT136" s="16" t="s">
        <v>138</v>
      </c>
      <c r="AU136" s="16" t="s">
        <v>78</v>
      </c>
      <c r="AY136" s="16" t="s">
        <v>137</v>
      </c>
      <c r="BE136" s="170">
        <f>IF(N136="základní",J136,0)</f>
        <v>4010.57</v>
      </c>
      <c r="BF136" s="170">
        <f>IF(N136="snížená",J136,0)</f>
        <v>0</v>
      </c>
      <c r="BG136" s="170">
        <f>IF(N136="zákl. přenesená",J136,0)</f>
        <v>0</v>
      </c>
      <c r="BH136" s="170">
        <f>IF(N136="sníž. přenesená",J136,0)</f>
        <v>0</v>
      </c>
      <c r="BI136" s="170">
        <f>IF(N136="nulová",J136,0)</f>
        <v>0</v>
      </c>
      <c r="BJ136" s="16" t="s">
        <v>22</v>
      </c>
      <c r="BK136" s="170">
        <f>ROUND(I136*H136,2)</f>
        <v>4010.57</v>
      </c>
      <c r="BL136" s="16" t="s">
        <v>136</v>
      </c>
      <c r="BM136" s="16" t="s">
        <v>942</v>
      </c>
    </row>
    <row r="137" spans="2:65" s="12" customFormat="1">
      <c r="B137" s="197"/>
      <c r="D137" s="198" t="s">
        <v>365</v>
      </c>
      <c r="F137" s="199" t="s">
        <v>943</v>
      </c>
      <c r="H137" s="200">
        <v>129.792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205" t="s">
        <v>365</v>
      </c>
      <c r="AU137" s="205" t="s">
        <v>78</v>
      </c>
      <c r="AV137" s="12" t="s">
        <v>78</v>
      </c>
      <c r="AW137" s="12" t="s">
        <v>4</v>
      </c>
      <c r="AX137" s="12" t="s">
        <v>22</v>
      </c>
      <c r="AY137" s="205" t="s">
        <v>137</v>
      </c>
    </row>
    <row r="138" spans="2:65" s="1" customFormat="1" ht="22.5" customHeight="1">
      <c r="B138" s="158"/>
      <c r="C138" s="159" t="s">
        <v>464</v>
      </c>
      <c r="D138" s="159" t="s">
        <v>138</v>
      </c>
      <c r="E138" s="160" t="s">
        <v>478</v>
      </c>
      <c r="F138" s="161" t="s">
        <v>479</v>
      </c>
      <c r="G138" s="162" t="s">
        <v>291</v>
      </c>
      <c r="H138" s="163">
        <v>1.448</v>
      </c>
      <c r="I138" s="164">
        <v>51.5</v>
      </c>
      <c r="J138" s="165">
        <f>ROUND(I138*H138,2)</f>
        <v>74.569999999999993</v>
      </c>
      <c r="K138" s="161" t="s">
        <v>235</v>
      </c>
      <c r="L138" s="32"/>
      <c r="M138" s="166" t="s">
        <v>3</v>
      </c>
      <c r="N138" s="167" t="s">
        <v>41</v>
      </c>
      <c r="O138" s="33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16" t="s">
        <v>136</v>
      </c>
      <c r="AT138" s="16" t="s">
        <v>138</v>
      </c>
      <c r="AU138" s="16" t="s">
        <v>78</v>
      </c>
      <c r="AY138" s="16" t="s">
        <v>137</v>
      </c>
      <c r="BE138" s="170">
        <f>IF(N138="základní",J138,0)</f>
        <v>74.569999999999993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22</v>
      </c>
      <c r="BK138" s="170">
        <f>ROUND(I138*H138,2)</f>
        <v>74.569999999999993</v>
      </c>
      <c r="BL138" s="16" t="s">
        <v>136</v>
      </c>
      <c r="BM138" s="16" t="s">
        <v>944</v>
      </c>
    </row>
    <row r="139" spans="2:65" s="1" customFormat="1" ht="22.5" customHeight="1">
      <c r="B139" s="158"/>
      <c r="C139" s="159" t="s">
        <v>468</v>
      </c>
      <c r="D139" s="159" t="s">
        <v>138</v>
      </c>
      <c r="E139" s="160" t="s">
        <v>482</v>
      </c>
      <c r="F139" s="161" t="s">
        <v>483</v>
      </c>
      <c r="G139" s="162" t="s">
        <v>291</v>
      </c>
      <c r="H139" s="163">
        <v>1.88</v>
      </c>
      <c r="I139" s="164">
        <v>51.5</v>
      </c>
      <c r="J139" s="165">
        <f>ROUND(I139*H139,2)</f>
        <v>96.82</v>
      </c>
      <c r="K139" s="161" t="s">
        <v>235</v>
      </c>
      <c r="L139" s="32"/>
      <c r="M139" s="166" t="s">
        <v>3</v>
      </c>
      <c r="N139" s="167" t="s">
        <v>41</v>
      </c>
      <c r="O139" s="33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6" t="s">
        <v>136</v>
      </c>
      <c r="AT139" s="16" t="s">
        <v>138</v>
      </c>
      <c r="AU139" s="16" t="s">
        <v>78</v>
      </c>
      <c r="AY139" s="16" t="s">
        <v>137</v>
      </c>
      <c r="BE139" s="170">
        <f>IF(N139="základní",J139,0)</f>
        <v>96.82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22</v>
      </c>
      <c r="BK139" s="170">
        <f>ROUND(I139*H139,2)</f>
        <v>96.82</v>
      </c>
      <c r="BL139" s="16" t="s">
        <v>136</v>
      </c>
      <c r="BM139" s="16" t="s">
        <v>945</v>
      </c>
    </row>
    <row r="140" spans="2:65" s="10" customFormat="1" ht="29.85" customHeight="1">
      <c r="B140" s="146"/>
      <c r="D140" s="147" t="s">
        <v>69</v>
      </c>
      <c r="E140" s="185" t="s">
        <v>293</v>
      </c>
      <c r="F140" s="185" t="s">
        <v>294</v>
      </c>
      <c r="I140" s="149"/>
      <c r="J140" s="186">
        <f>BK140</f>
        <v>1980.9</v>
      </c>
      <c r="L140" s="146"/>
      <c r="M140" s="151"/>
      <c r="N140" s="152"/>
      <c r="O140" s="152"/>
      <c r="P140" s="153">
        <f>P141</f>
        <v>0</v>
      </c>
      <c r="Q140" s="152"/>
      <c r="R140" s="153">
        <f>R141</f>
        <v>0</v>
      </c>
      <c r="S140" s="152"/>
      <c r="T140" s="154">
        <f>T141</f>
        <v>0</v>
      </c>
      <c r="AR140" s="155" t="s">
        <v>22</v>
      </c>
      <c r="AT140" s="156" t="s">
        <v>69</v>
      </c>
      <c r="AU140" s="156" t="s">
        <v>22</v>
      </c>
      <c r="AY140" s="155" t="s">
        <v>137</v>
      </c>
      <c r="BK140" s="157">
        <f>BK141</f>
        <v>1980.9</v>
      </c>
    </row>
    <row r="141" spans="2:65" s="1" customFormat="1" ht="22.5" customHeight="1">
      <c r="B141" s="158"/>
      <c r="C141" s="159" t="s">
        <v>473</v>
      </c>
      <c r="D141" s="159" t="s">
        <v>138</v>
      </c>
      <c r="E141" s="160" t="s">
        <v>486</v>
      </c>
      <c r="F141" s="161" t="s">
        <v>487</v>
      </c>
      <c r="G141" s="162" t="s">
        <v>291</v>
      </c>
      <c r="H141" s="163">
        <v>19.231999999999999</v>
      </c>
      <c r="I141" s="164">
        <v>103</v>
      </c>
      <c r="J141" s="165">
        <f>ROUND(I141*H141,2)</f>
        <v>1980.9</v>
      </c>
      <c r="K141" s="161" t="s">
        <v>235</v>
      </c>
      <c r="L141" s="32"/>
      <c r="M141" s="166" t="s">
        <v>3</v>
      </c>
      <c r="N141" s="171" t="s">
        <v>41</v>
      </c>
      <c r="O141" s="172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6" t="s">
        <v>136</v>
      </c>
      <c r="AT141" s="16" t="s">
        <v>138</v>
      </c>
      <c r="AU141" s="16" t="s">
        <v>78</v>
      </c>
      <c r="AY141" s="16" t="s">
        <v>137</v>
      </c>
      <c r="BE141" s="170">
        <f>IF(N141="základní",J141,0)</f>
        <v>1980.9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22</v>
      </c>
      <c r="BK141" s="170">
        <f>ROUND(I141*H141,2)</f>
        <v>1980.9</v>
      </c>
      <c r="BL141" s="16" t="s">
        <v>136</v>
      </c>
      <c r="BM141" s="16" t="s">
        <v>946</v>
      </c>
    </row>
    <row r="142" spans="2:65" s="1" customFormat="1" ht="6.95" customHeight="1">
      <c r="B142" s="47"/>
      <c r="C142" s="48"/>
      <c r="D142" s="48"/>
      <c r="E142" s="48"/>
      <c r="F142" s="48"/>
      <c r="G142" s="48"/>
      <c r="H142" s="48"/>
      <c r="I142" s="120"/>
      <c r="J142" s="48"/>
      <c r="K142" s="48"/>
      <c r="L142" s="32"/>
    </row>
    <row r="186" spans="46:46">
      <c r="AT186" s="175"/>
    </row>
  </sheetData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86"/>
  <sheetViews>
    <sheetView showGridLines="0" view="pageBreakPreview" zoomScale="85" zoomScaleSheetLayoutView="85" workbookViewId="0">
      <pane ySplit="1" topLeftCell="A74" activePane="bottomLeft" state="frozen"/>
      <selection pane="bottomLeft" activeCell="I81" sqref="I8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109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947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ROUND(J78,2)</f>
        <v>78692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ROUND(SUM(BE78:BE81), 2)</f>
        <v>78692</v>
      </c>
      <c r="G30" s="33"/>
      <c r="H30" s="33"/>
      <c r="I30" s="112">
        <v>0.21</v>
      </c>
      <c r="J30" s="111">
        <f>ROUND(ROUND((SUM(BE78:BE81)), 2)*I30, 2)</f>
        <v>16525.32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ROUND(SUM(BF78:BF81), 2)</f>
        <v>0</v>
      </c>
      <c r="G31" s="33"/>
      <c r="H31" s="33"/>
      <c r="I31" s="112">
        <v>0.15</v>
      </c>
      <c r="J31" s="111">
        <f>ROUND(ROUND((SUM(BF78:BF81)),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ROUND(SUM(BG78:BG81),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ROUND(SUM(BH78:BH81),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ROUND(SUM(BI78:BI81),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95217.32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SO08 - ČOV - Vnitřní rozvod NN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J78</f>
        <v>78692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948</v>
      </c>
      <c r="E57" s="131"/>
      <c r="F57" s="131"/>
      <c r="G57" s="131"/>
      <c r="H57" s="131"/>
      <c r="I57" s="132"/>
      <c r="J57" s="133">
        <f>J79</f>
        <v>78692</v>
      </c>
      <c r="K57" s="134"/>
    </row>
    <row r="58" spans="2:47" s="11" customFormat="1" ht="19.899999999999999" customHeight="1">
      <c r="B58" s="176"/>
      <c r="C58" s="177"/>
      <c r="D58" s="178" t="s">
        <v>949</v>
      </c>
      <c r="E58" s="179"/>
      <c r="F58" s="179"/>
      <c r="G58" s="179"/>
      <c r="H58" s="179"/>
      <c r="I58" s="180"/>
      <c r="J58" s="181">
        <f>J80</f>
        <v>78692</v>
      </c>
      <c r="K58" s="182"/>
    </row>
    <row r="59" spans="2:47" s="1" customFormat="1" ht="21.75" customHeight="1">
      <c r="B59" s="32"/>
      <c r="C59" s="33"/>
      <c r="D59" s="33"/>
      <c r="E59" s="33"/>
      <c r="F59" s="33"/>
      <c r="G59" s="33"/>
      <c r="H59" s="33"/>
      <c r="I59" s="99"/>
      <c r="J59" s="33"/>
      <c r="K59" s="36"/>
    </row>
    <row r="60" spans="2:47" s="1" customFormat="1" ht="6.95" customHeight="1">
      <c r="B60" s="47"/>
      <c r="C60" s="48"/>
      <c r="D60" s="48"/>
      <c r="E60" s="48"/>
      <c r="F60" s="48"/>
      <c r="G60" s="48"/>
      <c r="H60" s="48"/>
      <c r="I60" s="120"/>
      <c r="J60" s="48"/>
      <c r="K60" s="4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21"/>
      <c r="J64" s="51"/>
      <c r="K64" s="51"/>
      <c r="L64" s="32"/>
    </row>
    <row r="65" spans="2:63" s="1" customFormat="1" ht="36.950000000000003" customHeight="1">
      <c r="B65" s="32"/>
      <c r="C65" s="52" t="s">
        <v>120</v>
      </c>
      <c r="L65" s="32"/>
    </row>
    <row r="66" spans="2:63" s="1" customFormat="1" ht="6.95" customHeight="1">
      <c r="B66" s="32"/>
      <c r="L66" s="32"/>
    </row>
    <row r="67" spans="2:63" s="1" customFormat="1" ht="14.45" customHeight="1">
      <c r="B67" s="32"/>
      <c r="C67" s="54" t="s">
        <v>17</v>
      </c>
      <c r="L67" s="32"/>
    </row>
    <row r="68" spans="2:63" s="1" customFormat="1" ht="22.5" customHeight="1">
      <c r="B68" s="32"/>
      <c r="E68" s="345" t="str">
        <f>E7</f>
        <v>Mutná - ČOV, kanalizace a vodovod</v>
      </c>
      <c r="F68" s="322"/>
      <c r="G68" s="322"/>
      <c r="H68" s="322"/>
      <c r="L68" s="32"/>
    </row>
    <row r="69" spans="2:63" s="1" customFormat="1" ht="14.45" customHeight="1">
      <c r="B69" s="32"/>
      <c r="C69" s="54" t="s">
        <v>112</v>
      </c>
      <c r="L69" s="32"/>
    </row>
    <row r="70" spans="2:63" s="1" customFormat="1" ht="23.25" customHeight="1">
      <c r="B70" s="32"/>
      <c r="E70" s="319" t="str">
        <f>E9</f>
        <v>SO08 - ČOV - Vnitřní rozvod NN</v>
      </c>
      <c r="F70" s="322"/>
      <c r="G70" s="322"/>
      <c r="H70" s="322"/>
      <c r="L70" s="32"/>
    </row>
    <row r="71" spans="2:63" s="1" customFormat="1" ht="6.95" customHeight="1">
      <c r="B71" s="32"/>
      <c r="L71" s="32"/>
    </row>
    <row r="72" spans="2:63" s="1" customFormat="1" ht="18" customHeight="1">
      <c r="B72" s="32"/>
      <c r="C72" s="54" t="s">
        <v>23</v>
      </c>
      <c r="F72" s="135" t="str">
        <f>F12</f>
        <v xml:space="preserve"> </v>
      </c>
      <c r="I72" s="136" t="s">
        <v>25</v>
      </c>
      <c r="J72" s="58">
        <f>IF(J12="","",J12)</f>
        <v>42508</v>
      </c>
      <c r="L72" s="32"/>
    </row>
    <row r="73" spans="2:63" s="1" customFormat="1" ht="6.95" customHeight="1">
      <c r="B73" s="32"/>
      <c r="L73" s="32"/>
    </row>
    <row r="74" spans="2:63" s="1" customFormat="1" ht="15">
      <c r="B74" s="32"/>
      <c r="C74" s="54" t="s">
        <v>28</v>
      </c>
      <c r="F74" s="135" t="str">
        <f>E15</f>
        <v xml:space="preserve"> </v>
      </c>
      <c r="I74" s="136" t="s">
        <v>33</v>
      </c>
      <c r="J74" s="135" t="str">
        <f>E21</f>
        <v xml:space="preserve"> </v>
      </c>
      <c r="L74" s="32"/>
    </row>
    <row r="75" spans="2:63" s="1" customFormat="1" ht="14.45" customHeight="1">
      <c r="B75" s="32"/>
      <c r="C75" s="54" t="s">
        <v>31</v>
      </c>
      <c r="F75" s="135" t="str">
        <f>IF(E18="","",E18)</f>
        <v/>
      </c>
      <c r="L75" s="32"/>
    </row>
    <row r="76" spans="2:63" s="1" customFormat="1" ht="10.35" customHeight="1">
      <c r="B76" s="32"/>
      <c r="L76" s="32"/>
    </row>
    <row r="77" spans="2:63" s="9" customFormat="1" ht="29.25" customHeight="1">
      <c r="B77" s="137"/>
      <c r="C77" s="138" t="s">
        <v>121</v>
      </c>
      <c r="D77" s="139" t="s">
        <v>55</v>
      </c>
      <c r="E77" s="139" t="s">
        <v>51</v>
      </c>
      <c r="F77" s="139" t="s">
        <v>122</v>
      </c>
      <c r="G77" s="139" t="s">
        <v>123</v>
      </c>
      <c r="H77" s="139" t="s">
        <v>124</v>
      </c>
      <c r="I77" s="140" t="s">
        <v>125</v>
      </c>
      <c r="J77" s="139" t="s">
        <v>116</v>
      </c>
      <c r="K77" s="141" t="s">
        <v>126</v>
      </c>
      <c r="L77" s="137"/>
      <c r="M77" s="64" t="s">
        <v>127</v>
      </c>
      <c r="N77" s="65" t="s">
        <v>40</v>
      </c>
      <c r="O77" s="65" t="s">
        <v>128</v>
      </c>
      <c r="P77" s="65" t="s">
        <v>129</v>
      </c>
      <c r="Q77" s="65" t="s">
        <v>130</v>
      </c>
      <c r="R77" s="65" t="s">
        <v>131</v>
      </c>
      <c r="S77" s="65" t="s">
        <v>132</v>
      </c>
      <c r="T77" s="66" t="s">
        <v>133</v>
      </c>
    </row>
    <row r="78" spans="2:63" s="1" customFormat="1" ht="29.25" customHeight="1">
      <c r="B78" s="32"/>
      <c r="C78" s="68" t="s">
        <v>117</v>
      </c>
      <c r="J78" s="142">
        <f>BK78</f>
        <v>78692</v>
      </c>
      <c r="L78" s="32"/>
      <c r="M78" s="67"/>
      <c r="N78" s="59"/>
      <c r="O78" s="59"/>
      <c r="P78" s="143">
        <f>P79</f>
        <v>0</v>
      </c>
      <c r="Q78" s="59"/>
      <c r="R78" s="143">
        <f>R79</f>
        <v>0</v>
      </c>
      <c r="S78" s="59"/>
      <c r="T78" s="144">
        <f>T79</f>
        <v>0</v>
      </c>
      <c r="AT78" s="16" t="s">
        <v>69</v>
      </c>
      <c r="AU78" s="16" t="s">
        <v>118</v>
      </c>
      <c r="BK78" s="145">
        <f>BK79</f>
        <v>78692</v>
      </c>
    </row>
    <row r="79" spans="2:63" s="10" customFormat="1" ht="37.35" customHeight="1">
      <c r="B79" s="146"/>
      <c r="D79" s="155" t="s">
        <v>69</v>
      </c>
      <c r="E79" s="183" t="s">
        <v>361</v>
      </c>
      <c r="F79" s="183" t="s">
        <v>950</v>
      </c>
      <c r="I79" s="149"/>
      <c r="J79" s="184">
        <f>BK79</f>
        <v>78692</v>
      </c>
      <c r="L79" s="146"/>
      <c r="M79" s="151"/>
      <c r="N79" s="152"/>
      <c r="O79" s="152"/>
      <c r="P79" s="153">
        <f>P80</f>
        <v>0</v>
      </c>
      <c r="Q79" s="152"/>
      <c r="R79" s="153">
        <f>R80</f>
        <v>0</v>
      </c>
      <c r="S79" s="152"/>
      <c r="T79" s="154">
        <f>T80</f>
        <v>0</v>
      </c>
      <c r="AR79" s="155" t="s">
        <v>136</v>
      </c>
      <c r="AT79" s="156" t="s">
        <v>69</v>
      </c>
      <c r="AU79" s="156" t="s">
        <v>70</v>
      </c>
      <c r="AY79" s="155" t="s">
        <v>137</v>
      </c>
      <c r="BK79" s="157">
        <f>BK80</f>
        <v>78692</v>
      </c>
    </row>
    <row r="80" spans="2:63" s="10" customFormat="1" ht="19.899999999999999" customHeight="1">
      <c r="B80" s="146"/>
      <c r="D80" s="147" t="s">
        <v>69</v>
      </c>
      <c r="E80" s="185" t="s">
        <v>951</v>
      </c>
      <c r="F80" s="185" t="s">
        <v>952</v>
      </c>
      <c r="I80" s="149"/>
      <c r="J80" s="186">
        <f>BK80</f>
        <v>78692</v>
      </c>
      <c r="L80" s="146"/>
      <c r="M80" s="151"/>
      <c r="N80" s="152"/>
      <c r="O80" s="152"/>
      <c r="P80" s="153">
        <f>P81</f>
        <v>0</v>
      </c>
      <c r="Q80" s="152"/>
      <c r="R80" s="153">
        <f>R81</f>
        <v>0</v>
      </c>
      <c r="S80" s="152"/>
      <c r="T80" s="154">
        <f>T81</f>
        <v>0</v>
      </c>
      <c r="AR80" s="155" t="s">
        <v>136</v>
      </c>
      <c r="AT80" s="156" t="s">
        <v>69</v>
      </c>
      <c r="AU80" s="156" t="s">
        <v>22</v>
      </c>
      <c r="AY80" s="155" t="s">
        <v>137</v>
      </c>
      <c r="BK80" s="157">
        <f>BK81</f>
        <v>78692</v>
      </c>
    </row>
    <row r="81" spans="2:65" s="1" customFormat="1" ht="31.5" customHeight="1">
      <c r="B81" s="158"/>
      <c r="C81" s="159" t="s">
        <v>22</v>
      </c>
      <c r="D81" s="159" t="s">
        <v>138</v>
      </c>
      <c r="E81" s="160" t="s">
        <v>953</v>
      </c>
      <c r="F81" s="161" t="s">
        <v>954</v>
      </c>
      <c r="G81" s="162" t="s">
        <v>322</v>
      </c>
      <c r="H81" s="163">
        <v>152.80000000000001</v>
      </c>
      <c r="I81" s="164">
        <v>515</v>
      </c>
      <c r="J81" s="165">
        <f>ROUND(I81*H81,2)</f>
        <v>78692</v>
      </c>
      <c r="K81" s="161" t="s">
        <v>142</v>
      </c>
      <c r="L81" s="32"/>
      <c r="M81" s="166" t="s">
        <v>3</v>
      </c>
      <c r="N81" s="171" t="s">
        <v>41</v>
      </c>
      <c r="O81" s="172"/>
      <c r="P81" s="173">
        <f>O81*H81</f>
        <v>0</v>
      </c>
      <c r="Q81" s="173">
        <v>0</v>
      </c>
      <c r="R81" s="173">
        <f>Q81*H81</f>
        <v>0</v>
      </c>
      <c r="S81" s="173">
        <v>0</v>
      </c>
      <c r="T81" s="174">
        <f>S81*H81</f>
        <v>0</v>
      </c>
      <c r="AR81" s="16" t="s">
        <v>143</v>
      </c>
      <c r="AT81" s="16" t="s">
        <v>138</v>
      </c>
      <c r="AU81" s="16" t="s">
        <v>78</v>
      </c>
      <c r="AY81" s="16" t="s">
        <v>137</v>
      </c>
      <c r="BE81" s="170">
        <f>IF(N81="základní",J81,0)</f>
        <v>78692</v>
      </c>
      <c r="BF81" s="170">
        <f>IF(N81="snížená",J81,0)</f>
        <v>0</v>
      </c>
      <c r="BG81" s="170">
        <f>IF(N81="zákl. přenesená",J81,0)</f>
        <v>0</v>
      </c>
      <c r="BH81" s="170">
        <f>IF(N81="sníž. přenesená",J81,0)</f>
        <v>0</v>
      </c>
      <c r="BI81" s="170">
        <f>IF(N81="nulová",J81,0)</f>
        <v>0</v>
      </c>
      <c r="BJ81" s="16" t="s">
        <v>22</v>
      </c>
      <c r="BK81" s="170">
        <f>ROUND(I81*H81,2)</f>
        <v>78692</v>
      </c>
      <c r="BL81" s="16" t="s">
        <v>143</v>
      </c>
      <c r="BM81" s="16" t="s">
        <v>955</v>
      </c>
    </row>
    <row r="82" spans="2:65" s="1" customFormat="1" ht="6.95" customHeight="1">
      <c r="B82" s="47"/>
      <c r="C82" s="48"/>
      <c r="D82" s="48"/>
      <c r="E82" s="48"/>
      <c r="F82" s="48"/>
      <c r="G82" s="48"/>
      <c r="H82" s="48"/>
      <c r="I82" s="120"/>
      <c r="J82" s="48"/>
      <c r="K82" s="48"/>
      <c r="L82" s="32"/>
    </row>
    <row r="186" spans="46:46">
      <c r="AT186" s="175"/>
    </row>
  </sheetData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2"/>
  <sheetViews>
    <sheetView showGridLines="0" view="pageBreakPreview" zoomScale="85" zoomScaleSheetLayoutView="85" workbookViewId="0"/>
  </sheetViews>
  <sheetFormatPr defaultRowHeight="13.5"/>
  <cols>
    <col min="1" max="1" width="8.33203125" style="216" customWidth="1"/>
    <col min="2" max="2" width="1.6640625" style="216" customWidth="1"/>
    <col min="3" max="4" width="5" style="216" customWidth="1"/>
    <col min="5" max="5" width="11.6640625" style="216" customWidth="1"/>
    <col min="6" max="6" width="9.1640625" style="216" customWidth="1"/>
    <col min="7" max="7" width="5" style="216" customWidth="1"/>
    <col min="8" max="8" width="77.83203125" style="216" customWidth="1"/>
    <col min="9" max="10" width="20" style="216" customWidth="1"/>
    <col min="11" max="11" width="1.6640625" style="216" customWidth="1"/>
    <col min="12" max="16384" width="9.33203125" style="216"/>
  </cols>
  <sheetData>
    <row r="1" spans="2:11" ht="37.5" customHeight="1"/>
    <row r="2" spans="2:1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222" customFormat="1" ht="45" customHeight="1">
      <c r="B3" s="220"/>
      <c r="C3" s="348" t="s">
        <v>963</v>
      </c>
      <c r="D3" s="348"/>
      <c r="E3" s="348"/>
      <c r="F3" s="348"/>
      <c r="G3" s="348"/>
      <c r="H3" s="348"/>
      <c r="I3" s="348"/>
      <c r="J3" s="348"/>
      <c r="K3" s="221"/>
    </row>
    <row r="4" spans="2:11" ht="25.5" customHeight="1">
      <c r="B4" s="223"/>
      <c r="C4" s="353" t="s">
        <v>964</v>
      </c>
      <c r="D4" s="353"/>
      <c r="E4" s="353"/>
      <c r="F4" s="353"/>
      <c r="G4" s="353"/>
      <c r="H4" s="353"/>
      <c r="I4" s="353"/>
      <c r="J4" s="353"/>
      <c r="K4" s="224"/>
    </row>
    <row r="5" spans="2:1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ht="15" customHeight="1">
      <c r="B6" s="223"/>
      <c r="C6" s="350" t="s">
        <v>965</v>
      </c>
      <c r="D6" s="350"/>
      <c r="E6" s="350"/>
      <c r="F6" s="350"/>
      <c r="G6" s="350"/>
      <c r="H6" s="350"/>
      <c r="I6" s="350"/>
      <c r="J6" s="350"/>
      <c r="K6" s="224"/>
    </row>
    <row r="7" spans="2:11" ht="15" customHeight="1">
      <c r="B7" s="227"/>
      <c r="C7" s="350" t="s">
        <v>966</v>
      </c>
      <c r="D7" s="350"/>
      <c r="E7" s="350"/>
      <c r="F7" s="350"/>
      <c r="G7" s="350"/>
      <c r="H7" s="350"/>
      <c r="I7" s="350"/>
      <c r="J7" s="350"/>
      <c r="K7" s="224"/>
    </row>
    <row r="8" spans="2:1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ht="15" customHeight="1">
      <c r="B9" s="227"/>
      <c r="C9" s="350" t="s">
        <v>967</v>
      </c>
      <c r="D9" s="350"/>
      <c r="E9" s="350"/>
      <c r="F9" s="350"/>
      <c r="G9" s="350"/>
      <c r="H9" s="350"/>
      <c r="I9" s="350"/>
      <c r="J9" s="350"/>
      <c r="K9" s="224"/>
    </row>
    <row r="10" spans="2:11" ht="15" customHeight="1">
      <c r="B10" s="227"/>
      <c r="C10" s="226"/>
      <c r="D10" s="350" t="s">
        <v>968</v>
      </c>
      <c r="E10" s="350"/>
      <c r="F10" s="350"/>
      <c r="G10" s="350"/>
      <c r="H10" s="350"/>
      <c r="I10" s="350"/>
      <c r="J10" s="350"/>
      <c r="K10" s="224"/>
    </row>
    <row r="11" spans="2:11" ht="15" customHeight="1">
      <c r="B11" s="227"/>
      <c r="C11" s="228"/>
      <c r="D11" s="350" t="s">
        <v>969</v>
      </c>
      <c r="E11" s="350"/>
      <c r="F11" s="350"/>
      <c r="G11" s="350"/>
      <c r="H11" s="350"/>
      <c r="I11" s="350"/>
      <c r="J11" s="350"/>
      <c r="K11" s="224"/>
    </row>
    <row r="12" spans="2:11" ht="12.75" customHeight="1">
      <c r="B12" s="227"/>
      <c r="C12" s="228"/>
      <c r="D12" s="228"/>
      <c r="E12" s="228"/>
      <c r="F12" s="228"/>
      <c r="G12" s="228"/>
      <c r="H12" s="228"/>
      <c r="I12" s="228"/>
      <c r="J12" s="228"/>
      <c r="K12" s="224"/>
    </row>
    <row r="13" spans="2:11" ht="15" customHeight="1">
      <c r="B13" s="227"/>
      <c r="C13" s="228"/>
      <c r="D13" s="350" t="s">
        <v>970</v>
      </c>
      <c r="E13" s="350"/>
      <c r="F13" s="350"/>
      <c r="G13" s="350"/>
      <c r="H13" s="350"/>
      <c r="I13" s="350"/>
      <c r="J13" s="350"/>
      <c r="K13" s="224"/>
    </row>
    <row r="14" spans="2:11" ht="15" customHeight="1">
      <c r="B14" s="227"/>
      <c r="C14" s="228"/>
      <c r="D14" s="350" t="s">
        <v>971</v>
      </c>
      <c r="E14" s="350"/>
      <c r="F14" s="350"/>
      <c r="G14" s="350"/>
      <c r="H14" s="350"/>
      <c r="I14" s="350"/>
      <c r="J14" s="350"/>
      <c r="K14" s="224"/>
    </row>
    <row r="15" spans="2:11" ht="15" customHeight="1">
      <c r="B15" s="227"/>
      <c r="C15" s="228"/>
      <c r="D15" s="350" t="s">
        <v>972</v>
      </c>
      <c r="E15" s="350"/>
      <c r="F15" s="350"/>
      <c r="G15" s="350"/>
      <c r="H15" s="350"/>
      <c r="I15" s="350"/>
      <c r="J15" s="350"/>
      <c r="K15" s="224"/>
    </row>
    <row r="16" spans="2:11" ht="15" customHeight="1">
      <c r="B16" s="227"/>
      <c r="C16" s="228"/>
      <c r="D16" s="228"/>
      <c r="E16" s="229" t="s">
        <v>76</v>
      </c>
      <c r="F16" s="350" t="s">
        <v>973</v>
      </c>
      <c r="G16" s="350"/>
      <c r="H16" s="350"/>
      <c r="I16" s="350"/>
      <c r="J16" s="350"/>
      <c r="K16" s="224"/>
    </row>
    <row r="17" spans="2:11" ht="15" customHeight="1">
      <c r="B17" s="227"/>
      <c r="C17" s="228"/>
      <c r="D17" s="228"/>
      <c r="E17" s="229" t="s">
        <v>974</v>
      </c>
      <c r="F17" s="350" t="s">
        <v>975</v>
      </c>
      <c r="G17" s="350"/>
      <c r="H17" s="350"/>
      <c r="I17" s="350"/>
      <c r="J17" s="350"/>
      <c r="K17" s="224"/>
    </row>
    <row r="18" spans="2:11" ht="15" customHeight="1">
      <c r="B18" s="227"/>
      <c r="C18" s="228"/>
      <c r="D18" s="228"/>
      <c r="E18" s="229" t="s">
        <v>976</v>
      </c>
      <c r="F18" s="350" t="s">
        <v>977</v>
      </c>
      <c r="G18" s="350"/>
      <c r="H18" s="350"/>
      <c r="I18" s="350"/>
      <c r="J18" s="350"/>
      <c r="K18" s="224"/>
    </row>
    <row r="19" spans="2:11" ht="15" customHeight="1">
      <c r="B19" s="227"/>
      <c r="C19" s="228"/>
      <c r="D19" s="228"/>
      <c r="E19" s="229" t="s">
        <v>978</v>
      </c>
      <c r="F19" s="350" t="s">
        <v>979</v>
      </c>
      <c r="G19" s="350"/>
      <c r="H19" s="350"/>
      <c r="I19" s="350"/>
      <c r="J19" s="350"/>
      <c r="K19" s="224"/>
    </row>
    <row r="20" spans="2:11" ht="15" customHeight="1">
      <c r="B20" s="227"/>
      <c r="C20" s="228"/>
      <c r="D20" s="228"/>
      <c r="E20" s="229" t="s">
        <v>701</v>
      </c>
      <c r="F20" s="350" t="s">
        <v>702</v>
      </c>
      <c r="G20" s="350"/>
      <c r="H20" s="350"/>
      <c r="I20" s="350"/>
      <c r="J20" s="350"/>
      <c r="K20" s="224"/>
    </row>
    <row r="21" spans="2:11" ht="15" customHeight="1">
      <c r="B21" s="227"/>
      <c r="C21" s="228"/>
      <c r="D21" s="228"/>
      <c r="E21" s="229" t="s">
        <v>93</v>
      </c>
      <c r="F21" s="350" t="s">
        <v>980</v>
      </c>
      <c r="G21" s="350"/>
      <c r="H21" s="350"/>
      <c r="I21" s="350"/>
      <c r="J21" s="350"/>
      <c r="K21" s="224"/>
    </row>
    <row r="22" spans="2:11" ht="12.75" customHeight="1">
      <c r="B22" s="227"/>
      <c r="C22" s="228"/>
      <c r="D22" s="228"/>
      <c r="E22" s="228"/>
      <c r="F22" s="228"/>
      <c r="G22" s="228"/>
      <c r="H22" s="228"/>
      <c r="I22" s="228"/>
      <c r="J22" s="228"/>
      <c r="K22" s="224"/>
    </row>
    <row r="23" spans="2:11" ht="15" customHeight="1">
      <c r="B23" s="227"/>
      <c r="C23" s="350" t="s">
        <v>981</v>
      </c>
      <c r="D23" s="350"/>
      <c r="E23" s="350"/>
      <c r="F23" s="350"/>
      <c r="G23" s="350"/>
      <c r="H23" s="350"/>
      <c r="I23" s="350"/>
      <c r="J23" s="350"/>
      <c r="K23" s="224"/>
    </row>
    <row r="24" spans="2:11" ht="15" customHeight="1">
      <c r="B24" s="227"/>
      <c r="C24" s="350" t="s">
        <v>982</v>
      </c>
      <c r="D24" s="350"/>
      <c r="E24" s="350"/>
      <c r="F24" s="350"/>
      <c r="G24" s="350"/>
      <c r="H24" s="350"/>
      <c r="I24" s="350"/>
      <c r="J24" s="350"/>
      <c r="K24" s="224"/>
    </row>
    <row r="25" spans="2:11" ht="15" customHeight="1">
      <c r="B25" s="227"/>
      <c r="C25" s="226"/>
      <c r="D25" s="350" t="s">
        <v>983</v>
      </c>
      <c r="E25" s="350"/>
      <c r="F25" s="350"/>
      <c r="G25" s="350"/>
      <c r="H25" s="350"/>
      <c r="I25" s="350"/>
      <c r="J25" s="350"/>
      <c r="K25" s="224"/>
    </row>
    <row r="26" spans="2:11" ht="15" customHeight="1">
      <c r="B26" s="227"/>
      <c r="C26" s="228"/>
      <c r="D26" s="350" t="s">
        <v>984</v>
      </c>
      <c r="E26" s="350"/>
      <c r="F26" s="350"/>
      <c r="G26" s="350"/>
      <c r="H26" s="350"/>
      <c r="I26" s="350"/>
      <c r="J26" s="350"/>
      <c r="K26" s="224"/>
    </row>
    <row r="27" spans="2:11" ht="12.7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4"/>
    </row>
    <row r="28" spans="2:11" ht="15" customHeight="1">
      <c r="B28" s="227"/>
      <c r="C28" s="228"/>
      <c r="D28" s="350" t="s">
        <v>985</v>
      </c>
      <c r="E28" s="350"/>
      <c r="F28" s="350"/>
      <c r="G28" s="350"/>
      <c r="H28" s="350"/>
      <c r="I28" s="350"/>
      <c r="J28" s="350"/>
      <c r="K28" s="224"/>
    </row>
    <row r="29" spans="2:11" ht="15" customHeight="1">
      <c r="B29" s="227"/>
      <c r="C29" s="228"/>
      <c r="D29" s="350" t="s">
        <v>986</v>
      </c>
      <c r="E29" s="350"/>
      <c r="F29" s="350"/>
      <c r="G29" s="350"/>
      <c r="H29" s="350"/>
      <c r="I29" s="350"/>
      <c r="J29" s="350"/>
      <c r="K29" s="224"/>
    </row>
    <row r="30" spans="2:11" ht="12.7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4"/>
    </row>
    <row r="31" spans="2:11" ht="15" customHeight="1">
      <c r="B31" s="227"/>
      <c r="C31" s="228"/>
      <c r="D31" s="350" t="s">
        <v>987</v>
      </c>
      <c r="E31" s="350"/>
      <c r="F31" s="350"/>
      <c r="G31" s="350"/>
      <c r="H31" s="350"/>
      <c r="I31" s="350"/>
      <c r="J31" s="350"/>
      <c r="K31" s="224"/>
    </row>
    <row r="32" spans="2:11" ht="15" customHeight="1">
      <c r="B32" s="227"/>
      <c r="C32" s="228"/>
      <c r="D32" s="350" t="s">
        <v>988</v>
      </c>
      <c r="E32" s="350"/>
      <c r="F32" s="350"/>
      <c r="G32" s="350"/>
      <c r="H32" s="350"/>
      <c r="I32" s="350"/>
      <c r="J32" s="350"/>
      <c r="K32" s="224"/>
    </row>
    <row r="33" spans="2:11" ht="15" customHeight="1">
      <c r="B33" s="227"/>
      <c r="C33" s="228"/>
      <c r="D33" s="350" t="s">
        <v>989</v>
      </c>
      <c r="E33" s="350"/>
      <c r="F33" s="350"/>
      <c r="G33" s="350"/>
      <c r="H33" s="350"/>
      <c r="I33" s="350"/>
      <c r="J33" s="350"/>
      <c r="K33" s="224"/>
    </row>
    <row r="34" spans="2:11" ht="15" customHeight="1">
      <c r="B34" s="227"/>
      <c r="C34" s="228"/>
      <c r="D34" s="226"/>
      <c r="E34" s="230" t="s">
        <v>121</v>
      </c>
      <c r="F34" s="226"/>
      <c r="G34" s="350" t="s">
        <v>990</v>
      </c>
      <c r="H34" s="350"/>
      <c r="I34" s="350"/>
      <c r="J34" s="350"/>
      <c r="K34" s="224"/>
    </row>
    <row r="35" spans="2:11" ht="30.75" customHeight="1">
      <c r="B35" s="227"/>
      <c r="C35" s="228"/>
      <c r="D35" s="226"/>
      <c r="E35" s="230" t="s">
        <v>991</v>
      </c>
      <c r="F35" s="226"/>
      <c r="G35" s="350" t="s">
        <v>992</v>
      </c>
      <c r="H35" s="350"/>
      <c r="I35" s="350"/>
      <c r="J35" s="350"/>
      <c r="K35" s="224"/>
    </row>
    <row r="36" spans="2:11" ht="15" customHeight="1">
      <c r="B36" s="227"/>
      <c r="C36" s="228"/>
      <c r="D36" s="226"/>
      <c r="E36" s="230" t="s">
        <v>51</v>
      </c>
      <c r="F36" s="226"/>
      <c r="G36" s="350" t="s">
        <v>993</v>
      </c>
      <c r="H36" s="350"/>
      <c r="I36" s="350"/>
      <c r="J36" s="350"/>
      <c r="K36" s="224"/>
    </row>
    <row r="37" spans="2:11" ht="15" customHeight="1">
      <c r="B37" s="227"/>
      <c r="C37" s="228"/>
      <c r="D37" s="226"/>
      <c r="E37" s="230" t="s">
        <v>122</v>
      </c>
      <c r="F37" s="226"/>
      <c r="G37" s="350" t="s">
        <v>994</v>
      </c>
      <c r="H37" s="350"/>
      <c r="I37" s="350"/>
      <c r="J37" s="350"/>
      <c r="K37" s="224"/>
    </row>
    <row r="38" spans="2:11" ht="15" customHeight="1">
      <c r="B38" s="227"/>
      <c r="C38" s="228"/>
      <c r="D38" s="226"/>
      <c r="E38" s="230" t="s">
        <v>123</v>
      </c>
      <c r="F38" s="226"/>
      <c r="G38" s="350" t="s">
        <v>995</v>
      </c>
      <c r="H38" s="350"/>
      <c r="I38" s="350"/>
      <c r="J38" s="350"/>
      <c r="K38" s="224"/>
    </row>
    <row r="39" spans="2:11" ht="15" customHeight="1">
      <c r="B39" s="227"/>
      <c r="C39" s="228"/>
      <c r="D39" s="226"/>
      <c r="E39" s="230" t="s">
        <v>124</v>
      </c>
      <c r="F39" s="226"/>
      <c r="G39" s="350" t="s">
        <v>996</v>
      </c>
      <c r="H39" s="350"/>
      <c r="I39" s="350"/>
      <c r="J39" s="350"/>
      <c r="K39" s="224"/>
    </row>
    <row r="40" spans="2:11" ht="15" customHeight="1">
      <c r="B40" s="227"/>
      <c r="C40" s="228"/>
      <c r="D40" s="226"/>
      <c r="E40" s="230" t="s">
        <v>997</v>
      </c>
      <c r="F40" s="226"/>
      <c r="G40" s="350" t="s">
        <v>998</v>
      </c>
      <c r="H40" s="350"/>
      <c r="I40" s="350"/>
      <c r="J40" s="350"/>
      <c r="K40" s="224"/>
    </row>
    <row r="41" spans="2:11" ht="15" customHeight="1">
      <c r="B41" s="227"/>
      <c r="C41" s="228"/>
      <c r="D41" s="226"/>
      <c r="E41" s="230"/>
      <c r="F41" s="226"/>
      <c r="G41" s="350" t="s">
        <v>999</v>
      </c>
      <c r="H41" s="350"/>
      <c r="I41" s="350"/>
      <c r="J41" s="350"/>
      <c r="K41" s="224"/>
    </row>
    <row r="42" spans="2:11" ht="15" customHeight="1">
      <c r="B42" s="227"/>
      <c r="C42" s="228"/>
      <c r="D42" s="226"/>
      <c r="E42" s="230" t="s">
        <v>1000</v>
      </c>
      <c r="F42" s="226"/>
      <c r="G42" s="350" t="s">
        <v>1001</v>
      </c>
      <c r="H42" s="350"/>
      <c r="I42" s="350"/>
      <c r="J42" s="350"/>
      <c r="K42" s="224"/>
    </row>
    <row r="43" spans="2:11" ht="15" customHeight="1">
      <c r="B43" s="227"/>
      <c r="C43" s="228"/>
      <c r="D43" s="226"/>
      <c r="E43" s="230" t="s">
        <v>126</v>
      </c>
      <c r="F43" s="226"/>
      <c r="G43" s="350" t="s">
        <v>1002</v>
      </c>
      <c r="H43" s="350"/>
      <c r="I43" s="350"/>
      <c r="J43" s="350"/>
      <c r="K43" s="224"/>
    </row>
    <row r="44" spans="2:11" ht="12.75" customHeight="1">
      <c r="B44" s="227"/>
      <c r="C44" s="228"/>
      <c r="D44" s="226"/>
      <c r="E44" s="226"/>
      <c r="F44" s="226"/>
      <c r="G44" s="226"/>
      <c r="H44" s="226"/>
      <c r="I44" s="226"/>
      <c r="J44" s="226"/>
      <c r="K44" s="224"/>
    </row>
    <row r="45" spans="2:11" ht="15" customHeight="1">
      <c r="B45" s="227"/>
      <c r="C45" s="228"/>
      <c r="D45" s="350" t="s">
        <v>1003</v>
      </c>
      <c r="E45" s="350"/>
      <c r="F45" s="350"/>
      <c r="G45" s="350"/>
      <c r="H45" s="350"/>
      <c r="I45" s="350"/>
      <c r="J45" s="350"/>
      <c r="K45" s="224"/>
    </row>
    <row r="46" spans="2:11" ht="15" customHeight="1">
      <c r="B46" s="227"/>
      <c r="C46" s="228"/>
      <c r="D46" s="228"/>
      <c r="E46" s="350" t="s">
        <v>1004</v>
      </c>
      <c r="F46" s="350"/>
      <c r="G46" s="350"/>
      <c r="H46" s="350"/>
      <c r="I46" s="350"/>
      <c r="J46" s="350"/>
      <c r="K46" s="224"/>
    </row>
    <row r="47" spans="2:11" ht="15" customHeight="1">
      <c r="B47" s="227"/>
      <c r="C47" s="228"/>
      <c r="D47" s="228"/>
      <c r="E47" s="350" t="s">
        <v>1005</v>
      </c>
      <c r="F47" s="350"/>
      <c r="G47" s="350"/>
      <c r="H47" s="350"/>
      <c r="I47" s="350"/>
      <c r="J47" s="350"/>
      <c r="K47" s="224"/>
    </row>
    <row r="48" spans="2:11" ht="15" customHeight="1">
      <c r="B48" s="227"/>
      <c r="C48" s="228"/>
      <c r="D48" s="228"/>
      <c r="E48" s="350" t="s">
        <v>1006</v>
      </c>
      <c r="F48" s="350"/>
      <c r="G48" s="350"/>
      <c r="H48" s="350"/>
      <c r="I48" s="350"/>
      <c r="J48" s="350"/>
      <c r="K48" s="224"/>
    </row>
    <row r="49" spans="2:11" ht="15" customHeight="1">
      <c r="B49" s="227"/>
      <c r="C49" s="228"/>
      <c r="D49" s="350" t="s">
        <v>1007</v>
      </c>
      <c r="E49" s="350"/>
      <c r="F49" s="350"/>
      <c r="G49" s="350"/>
      <c r="H49" s="350"/>
      <c r="I49" s="350"/>
      <c r="J49" s="350"/>
      <c r="K49" s="224"/>
    </row>
    <row r="50" spans="2:11" ht="25.5" customHeight="1">
      <c r="B50" s="223"/>
      <c r="C50" s="353" t="s">
        <v>1008</v>
      </c>
      <c r="D50" s="353"/>
      <c r="E50" s="353"/>
      <c r="F50" s="353"/>
      <c r="G50" s="353"/>
      <c r="H50" s="353"/>
      <c r="I50" s="353"/>
      <c r="J50" s="353"/>
      <c r="K50" s="224"/>
    </row>
    <row r="51" spans="2:11" ht="5.25" customHeight="1">
      <c r="B51" s="223"/>
      <c r="C51" s="225"/>
      <c r="D51" s="225"/>
      <c r="E51" s="225"/>
      <c r="F51" s="225"/>
      <c r="G51" s="225"/>
      <c r="H51" s="225"/>
      <c r="I51" s="225"/>
      <c r="J51" s="225"/>
      <c r="K51" s="224"/>
    </row>
    <row r="52" spans="2:11" ht="15" customHeight="1">
      <c r="B52" s="223"/>
      <c r="C52" s="350" t="s">
        <v>1009</v>
      </c>
      <c r="D52" s="350"/>
      <c r="E52" s="350"/>
      <c r="F52" s="350"/>
      <c r="G52" s="350"/>
      <c r="H52" s="350"/>
      <c r="I52" s="350"/>
      <c r="J52" s="350"/>
      <c r="K52" s="224"/>
    </row>
    <row r="53" spans="2:11" ht="15" customHeight="1">
      <c r="B53" s="223"/>
      <c r="C53" s="350" t="s">
        <v>1010</v>
      </c>
      <c r="D53" s="350"/>
      <c r="E53" s="350"/>
      <c r="F53" s="350"/>
      <c r="G53" s="350"/>
      <c r="H53" s="350"/>
      <c r="I53" s="350"/>
      <c r="J53" s="350"/>
      <c r="K53" s="224"/>
    </row>
    <row r="54" spans="2:11" ht="12.75" customHeight="1">
      <c r="B54" s="223"/>
      <c r="C54" s="226"/>
      <c r="D54" s="226"/>
      <c r="E54" s="226"/>
      <c r="F54" s="226"/>
      <c r="G54" s="226"/>
      <c r="H54" s="226"/>
      <c r="I54" s="226"/>
      <c r="J54" s="226"/>
      <c r="K54" s="224"/>
    </row>
    <row r="55" spans="2:11" ht="15" customHeight="1">
      <c r="B55" s="223"/>
      <c r="C55" s="350" t="s">
        <v>1011</v>
      </c>
      <c r="D55" s="350"/>
      <c r="E55" s="350"/>
      <c r="F55" s="350"/>
      <c r="G55" s="350"/>
      <c r="H55" s="350"/>
      <c r="I55" s="350"/>
      <c r="J55" s="350"/>
      <c r="K55" s="224"/>
    </row>
    <row r="56" spans="2:11" ht="15" customHeight="1">
      <c r="B56" s="223"/>
      <c r="C56" s="228"/>
      <c r="D56" s="350" t="s">
        <v>1012</v>
      </c>
      <c r="E56" s="350"/>
      <c r="F56" s="350"/>
      <c r="G56" s="350"/>
      <c r="H56" s="350"/>
      <c r="I56" s="350"/>
      <c r="J56" s="350"/>
      <c r="K56" s="224"/>
    </row>
    <row r="57" spans="2:11" ht="15" customHeight="1">
      <c r="B57" s="223"/>
      <c r="C57" s="228"/>
      <c r="D57" s="350" t="s">
        <v>1013</v>
      </c>
      <c r="E57" s="350"/>
      <c r="F57" s="350"/>
      <c r="G57" s="350"/>
      <c r="H57" s="350"/>
      <c r="I57" s="350"/>
      <c r="J57" s="350"/>
      <c r="K57" s="224"/>
    </row>
    <row r="58" spans="2:11" ht="15" customHeight="1">
      <c r="B58" s="223"/>
      <c r="C58" s="228"/>
      <c r="D58" s="350" t="s">
        <v>1014</v>
      </c>
      <c r="E58" s="350"/>
      <c r="F58" s="350"/>
      <c r="G58" s="350"/>
      <c r="H58" s="350"/>
      <c r="I58" s="350"/>
      <c r="J58" s="350"/>
      <c r="K58" s="224"/>
    </row>
    <row r="59" spans="2:11" ht="15" customHeight="1">
      <c r="B59" s="223"/>
      <c r="C59" s="228"/>
      <c r="D59" s="350" t="s">
        <v>1015</v>
      </c>
      <c r="E59" s="350"/>
      <c r="F59" s="350"/>
      <c r="G59" s="350"/>
      <c r="H59" s="350"/>
      <c r="I59" s="350"/>
      <c r="J59" s="350"/>
      <c r="K59" s="224"/>
    </row>
    <row r="60" spans="2:11" ht="15" customHeight="1">
      <c r="B60" s="223"/>
      <c r="C60" s="228"/>
      <c r="D60" s="352" t="s">
        <v>1016</v>
      </c>
      <c r="E60" s="352"/>
      <c r="F60" s="352"/>
      <c r="G60" s="352"/>
      <c r="H60" s="352"/>
      <c r="I60" s="352"/>
      <c r="J60" s="352"/>
      <c r="K60" s="224"/>
    </row>
    <row r="61" spans="2:11" ht="15" customHeight="1">
      <c r="B61" s="223"/>
      <c r="C61" s="228"/>
      <c r="D61" s="350" t="s">
        <v>1017</v>
      </c>
      <c r="E61" s="350"/>
      <c r="F61" s="350"/>
      <c r="G61" s="350"/>
      <c r="H61" s="350"/>
      <c r="I61" s="350"/>
      <c r="J61" s="350"/>
      <c r="K61" s="224"/>
    </row>
    <row r="62" spans="2:11" ht="12.75" customHeight="1">
      <c r="B62" s="223"/>
      <c r="C62" s="228"/>
      <c r="D62" s="228"/>
      <c r="E62" s="231"/>
      <c r="F62" s="228"/>
      <c r="G62" s="228"/>
      <c r="H62" s="228"/>
      <c r="I62" s="228"/>
      <c r="J62" s="228"/>
      <c r="K62" s="224"/>
    </row>
    <row r="63" spans="2:11" ht="15" customHeight="1">
      <c r="B63" s="223"/>
      <c r="C63" s="228"/>
      <c r="D63" s="350" t="s">
        <v>1018</v>
      </c>
      <c r="E63" s="350"/>
      <c r="F63" s="350"/>
      <c r="G63" s="350"/>
      <c r="H63" s="350"/>
      <c r="I63" s="350"/>
      <c r="J63" s="350"/>
      <c r="K63" s="224"/>
    </row>
    <row r="64" spans="2:11" ht="15" customHeight="1">
      <c r="B64" s="223"/>
      <c r="C64" s="228"/>
      <c r="D64" s="352" t="s">
        <v>1019</v>
      </c>
      <c r="E64" s="352"/>
      <c r="F64" s="352"/>
      <c r="G64" s="352"/>
      <c r="H64" s="352"/>
      <c r="I64" s="352"/>
      <c r="J64" s="352"/>
      <c r="K64" s="224"/>
    </row>
    <row r="65" spans="2:11" ht="15" customHeight="1">
      <c r="B65" s="223"/>
      <c r="C65" s="228"/>
      <c r="D65" s="350" t="s">
        <v>1020</v>
      </c>
      <c r="E65" s="350"/>
      <c r="F65" s="350"/>
      <c r="G65" s="350"/>
      <c r="H65" s="350"/>
      <c r="I65" s="350"/>
      <c r="J65" s="350"/>
      <c r="K65" s="224"/>
    </row>
    <row r="66" spans="2:11" ht="15" customHeight="1">
      <c r="B66" s="223"/>
      <c r="C66" s="228"/>
      <c r="D66" s="350" t="s">
        <v>1021</v>
      </c>
      <c r="E66" s="350"/>
      <c r="F66" s="350"/>
      <c r="G66" s="350"/>
      <c r="H66" s="350"/>
      <c r="I66" s="350"/>
      <c r="J66" s="350"/>
      <c r="K66" s="224"/>
    </row>
    <row r="67" spans="2:11" ht="15" customHeight="1">
      <c r="B67" s="223"/>
      <c r="C67" s="228"/>
      <c r="D67" s="350" t="s">
        <v>1022</v>
      </c>
      <c r="E67" s="350"/>
      <c r="F67" s="350"/>
      <c r="G67" s="350"/>
      <c r="H67" s="350"/>
      <c r="I67" s="350"/>
      <c r="J67" s="350"/>
      <c r="K67" s="224"/>
    </row>
    <row r="68" spans="2:11" ht="15" customHeight="1">
      <c r="B68" s="223"/>
      <c r="C68" s="228"/>
      <c r="D68" s="350" t="s">
        <v>1023</v>
      </c>
      <c r="E68" s="350"/>
      <c r="F68" s="350"/>
      <c r="G68" s="350"/>
      <c r="H68" s="350"/>
      <c r="I68" s="350"/>
      <c r="J68" s="350"/>
      <c r="K68" s="224"/>
    </row>
    <row r="69" spans="2:11" ht="12.75" customHeight="1">
      <c r="B69" s="232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2:11" ht="18.7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6"/>
    </row>
    <row r="71" spans="2:11" ht="18.75" customHeight="1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ht="7.5" customHeight="1">
      <c r="B72" s="237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ht="45" customHeight="1">
      <c r="B73" s="240"/>
      <c r="C73" s="351" t="s">
        <v>962</v>
      </c>
      <c r="D73" s="351"/>
      <c r="E73" s="351"/>
      <c r="F73" s="351"/>
      <c r="G73" s="351"/>
      <c r="H73" s="351"/>
      <c r="I73" s="351"/>
      <c r="J73" s="351"/>
      <c r="K73" s="241"/>
    </row>
    <row r="74" spans="2:11" ht="17.25" customHeight="1">
      <c r="B74" s="240"/>
      <c r="C74" s="242" t="s">
        <v>1024</v>
      </c>
      <c r="D74" s="242"/>
      <c r="E74" s="242"/>
      <c r="F74" s="242" t="s">
        <v>1025</v>
      </c>
      <c r="G74" s="243"/>
      <c r="H74" s="242" t="s">
        <v>122</v>
      </c>
      <c r="I74" s="242" t="s">
        <v>55</v>
      </c>
      <c r="J74" s="242" t="s">
        <v>1026</v>
      </c>
      <c r="K74" s="241"/>
    </row>
    <row r="75" spans="2:11" ht="17.25" customHeight="1">
      <c r="B75" s="240"/>
      <c r="C75" s="244" t="s">
        <v>1027</v>
      </c>
      <c r="D75" s="244"/>
      <c r="E75" s="244"/>
      <c r="F75" s="245" t="s">
        <v>1028</v>
      </c>
      <c r="G75" s="246"/>
      <c r="H75" s="244"/>
      <c r="I75" s="244"/>
      <c r="J75" s="244" t="s">
        <v>1029</v>
      </c>
      <c r="K75" s="241"/>
    </row>
    <row r="76" spans="2:11" ht="5.25" customHeight="1">
      <c r="B76" s="240"/>
      <c r="C76" s="247"/>
      <c r="D76" s="247"/>
      <c r="E76" s="247"/>
      <c r="F76" s="247"/>
      <c r="G76" s="248"/>
      <c r="H76" s="247"/>
      <c r="I76" s="247"/>
      <c r="J76" s="247"/>
      <c r="K76" s="241"/>
    </row>
    <row r="77" spans="2:11" ht="15" customHeight="1">
      <c r="B77" s="240"/>
      <c r="C77" s="230" t="s">
        <v>51</v>
      </c>
      <c r="D77" s="247"/>
      <c r="E77" s="247"/>
      <c r="F77" s="249" t="s">
        <v>1030</v>
      </c>
      <c r="G77" s="248"/>
      <c r="H77" s="230" t="s">
        <v>1031</v>
      </c>
      <c r="I77" s="230" t="s">
        <v>1032</v>
      </c>
      <c r="J77" s="230">
        <v>20</v>
      </c>
      <c r="K77" s="241"/>
    </row>
    <row r="78" spans="2:11" ht="15" customHeight="1">
      <c r="B78" s="240"/>
      <c r="C78" s="230" t="s">
        <v>1033</v>
      </c>
      <c r="D78" s="230"/>
      <c r="E78" s="230"/>
      <c r="F78" s="249" t="s">
        <v>1030</v>
      </c>
      <c r="G78" s="248"/>
      <c r="H78" s="230" t="s">
        <v>1034</v>
      </c>
      <c r="I78" s="230" t="s">
        <v>1032</v>
      </c>
      <c r="J78" s="230">
        <v>120</v>
      </c>
      <c r="K78" s="241"/>
    </row>
    <row r="79" spans="2:11" ht="15" customHeight="1">
      <c r="B79" s="250"/>
      <c r="C79" s="230" t="s">
        <v>1035</v>
      </c>
      <c r="D79" s="230"/>
      <c r="E79" s="230"/>
      <c r="F79" s="249" t="s">
        <v>1036</v>
      </c>
      <c r="G79" s="248"/>
      <c r="H79" s="230" t="s">
        <v>1037</v>
      </c>
      <c r="I79" s="230" t="s">
        <v>1032</v>
      </c>
      <c r="J79" s="230">
        <v>50</v>
      </c>
      <c r="K79" s="241"/>
    </row>
    <row r="80" spans="2:11" ht="15" customHeight="1">
      <c r="B80" s="250"/>
      <c r="C80" s="230" t="s">
        <v>1038</v>
      </c>
      <c r="D80" s="230"/>
      <c r="E80" s="230"/>
      <c r="F80" s="249" t="s">
        <v>1030</v>
      </c>
      <c r="G80" s="248"/>
      <c r="H80" s="230" t="s">
        <v>1039</v>
      </c>
      <c r="I80" s="230" t="s">
        <v>1040</v>
      </c>
      <c r="J80" s="230"/>
      <c r="K80" s="241"/>
    </row>
    <row r="81" spans="2:11" ht="15" customHeight="1">
      <c r="B81" s="250"/>
      <c r="C81" s="251" t="s">
        <v>1041</v>
      </c>
      <c r="D81" s="251"/>
      <c r="E81" s="251"/>
      <c r="F81" s="252" t="s">
        <v>1036</v>
      </c>
      <c r="G81" s="251"/>
      <c r="H81" s="251" t="s">
        <v>1042</v>
      </c>
      <c r="I81" s="251" t="s">
        <v>1032</v>
      </c>
      <c r="J81" s="251">
        <v>15</v>
      </c>
      <c r="K81" s="241"/>
    </row>
    <row r="82" spans="2:11" ht="15" customHeight="1">
      <c r="B82" s="250"/>
      <c r="C82" s="251" t="s">
        <v>1043</v>
      </c>
      <c r="D82" s="251"/>
      <c r="E82" s="251"/>
      <c r="F82" s="252" t="s">
        <v>1036</v>
      </c>
      <c r="G82" s="251"/>
      <c r="H82" s="251" t="s">
        <v>1044</v>
      </c>
      <c r="I82" s="251" t="s">
        <v>1032</v>
      </c>
      <c r="J82" s="251">
        <v>15</v>
      </c>
      <c r="K82" s="241"/>
    </row>
    <row r="83" spans="2:11" ht="15" customHeight="1">
      <c r="B83" s="250"/>
      <c r="C83" s="251" t="s">
        <v>1045</v>
      </c>
      <c r="D83" s="251"/>
      <c r="E83" s="251"/>
      <c r="F83" s="252" t="s">
        <v>1036</v>
      </c>
      <c r="G83" s="251"/>
      <c r="H83" s="251" t="s">
        <v>1046</v>
      </c>
      <c r="I83" s="251" t="s">
        <v>1032</v>
      </c>
      <c r="J83" s="251">
        <v>20</v>
      </c>
      <c r="K83" s="241"/>
    </row>
    <row r="84" spans="2:11" ht="15" customHeight="1">
      <c r="B84" s="250"/>
      <c r="C84" s="251" t="s">
        <v>1047</v>
      </c>
      <c r="D84" s="251"/>
      <c r="E84" s="251"/>
      <c r="F84" s="252" t="s">
        <v>1036</v>
      </c>
      <c r="G84" s="251"/>
      <c r="H84" s="251" t="s">
        <v>1048</v>
      </c>
      <c r="I84" s="251" t="s">
        <v>1032</v>
      </c>
      <c r="J84" s="251">
        <v>20</v>
      </c>
      <c r="K84" s="241"/>
    </row>
    <row r="85" spans="2:11" ht="15" customHeight="1">
      <c r="B85" s="250"/>
      <c r="C85" s="230" t="s">
        <v>1049</v>
      </c>
      <c r="D85" s="230"/>
      <c r="E85" s="230"/>
      <c r="F85" s="249" t="s">
        <v>1036</v>
      </c>
      <c r="G85" s="248"/>
      <c r="H85" s="230" t="s">
        <v>1050</v>
      </c>
      <c r="I85" s="230" t="s">
        <v>1032</v>
      </c>
      <c r="J85" s="230">
        <v>50</v>
      </c>
      <c r="K85" s="241"/>
    </row>
    <row r="86" spans="2:11" ht="15" customHeight="1">
      <c r="B86" s="250"/>
      <c r="C86" s="230" t="s">
        <v>1051</v>
      </c>
      <c r="D86" s="230"/>
      <c r="E86" s="230"/>
      <c r="F86" s="249" t="s">
        <v>1036</v>
      </c>
      <c r="G86" s="248"/>
      <c r="H86" s="230" t="s">
        <v>1052</v>
      </c>
      <c r="I86" s="230" t="s">
        <v>1032</v>
      </c>
      <c r="J86" s="230">
        <v>20</v>
      </c>
      <c r="K86" s="241"/>
    </row>
    <row r="87" spans="2:11" ht="15" customHeight="1">
      <c r="B87" s="250"/>
      <c r="C87" s="230" t="s">
        <v>1053</v>
      </c>
      <c r="D87" s="230"/>
      <c r="E87" s="230"/>
      <c r="F87" s="249" t="s">
        <v>1036</v>
      </c>
      <c r="G87" s="248"/>
      <c r="H87" s="230" t="s">
        <v>1054</v>
      </c>
      <c r="I87" s="230" t="s">
        <v>1032</v>
      </c>
      <c r="J87" s="230">
        <v>20</v>
      </c>
      <c r="K87" s="241"/>
    </row>
    <row r="88" spans="2:11" ht="15" customHeight="1">
      <c r="B88" s="250"/>
      <c r="C88" s="230" t="s">
        <v>1055</v>
      </c>
      <c r="D88" s="230"/>
      <c r="E88" s="230"/>
      <c r="F88" s="249" t="s">
        <v>1036</v>
      </c>
      <c r="G88" s="248"/>
      <c r="H88" s="230" t="s">
        <v>1056</v>
      </c>
      <c r="I88" s="230" t="s">
        <v>1032</v>
      </c>
      <c r="J88" s="230">
        <v>50</v>
      </c>
      <c r="K88" s="241"/>
    </row>
    <row r="89" spans="2:11" ht="15" customHeight="1">
      <c r="B89" s="250"/>
      <c r="C89" s="230" t="s">
        <v>1057</v>
      </c>
      <c r="D89" s="230"/>
      <c r="E89" s="230"/>
      <c r="F89" s="249" t="s">
        <v>1036</v>
      </c>
      <c r="G89" s="248"/>
      <c r="H89" s="230" t="s">
        <v>1057</v>
      </c>
      <c r="I89" s="230" t="s">
        <v>1032</v>
      </c>
      <c r="J89" s="230">
        <v>50</v>
      </c>
      <c r="K89" s="241"/>
    </row>
    <row r="90" spans="2:11" ht="15" customHeight="1">
      <c r="B90" s="250"/>
      <c r="C90" s="230" t="s">
        <v>127</v>
      </c>
      <c r="D90" s="230"/>
      <c r="E90" s="230"/>
      <c r="F90" s="249" t="s">
        <v>1036</v>
      </c>
      <c r="G90" s="248"/>
      <c r="H90" s="230" t="s">
        <v>1058</v>
      </c>
      <c r="I90" s="230" t="s">
        <v>1032</v>
      </c>
      <c r="J90" s="230">
        <v>255</v>
      </c>
      <c r="K90" s="241"/>
    </row>
    <row r="91" spans="2:11" ht="15" customHeight="1">
      <c r="B91" s="250"/>
      <c r="C91" s="230" t="s">
        <v>1059</v>
      </c>
      <c r="D91" s="230"/>
      <c r="E91" s="230"/>
      <c r="F91" s="249" t="s">
        <v>1030</v>
      </c>
      <c r="G91" s="248"/>
      <c r="H91" s="230" t="s">
        <v>1060</v>
      </c>
      <c r="I91" s="230" t="s">
        <v>1061</v>
      </c>
      <c r="J91" s="230"/>
      <c r="K91" s="241"/>
    </row>
    <row r="92" spans="2:11" ht="15" customHeight="1">
      <c r="B92" s="250"/>
      <c r="C92" s="230" t="s">
        <v>1062</v>
      </c>
      <c r="D92" s="230"/>
      <c r="E92" s="230"/>
      <c r="F92" s="249" t="s">
        <v>1030</v>
      </c>
      <c r="G92" s="248"/>
      <c r="H92" s="230" t="s">
        <v>1063</v>
      </c>
      <c r="I92" s="230" t="s">
        <v>1064</v>
      </c>
      <c r="J92" s="230"/>
      <c r="K92" s="241"/>
    </row>
    <row r="93" spans="2:11" ht="15" customHeight="1">
      <c r="B93" s="250"/>
      <c r="C93" s="230" t="s">
        <v>1065</v>
      </c>
      <c r="D93" s="230"/>
      <c r="E93" s="230"/>
      <c r="F93" s="249" t="s">
        <v>1030</v>
      </c>
      <c r="G93" s="248"/>
      <c r="H93" s="230" t="s">
        <v>1065</v>
      </c>
      <c r="I93" s="230" t="s">
        <v>1064</v>
      </c>
      <c r="J93" s="230"/>
      <c r="K93" s="241"/>
    </row>
    <row r="94" spans="2:11" ht="15" customHeight="1">
      <c r="B94" s="250"/>
      <c r="C94" s="230" t="s">
        <v>36</v>
      </c>
      <c r="D94" s="230"/>
      <c r="E94" s="230"/>
      <c r="F94" s="249" t="s">
        <v>1030</v>
      </c>
      <c r="G94" s="248"/>
      <c r="H94" s="230" t="s">
        <v>1066</v>
      </c>
      <c r="I94" s="230" t="s">
        <v>1064</v>
      </c>
      <c r="J94" s="230"/>
      <c r="K94" s="241"/>
    </row>
    <row r="95" spans="2:11" ht="15" customHeight="1">
      <c r="B95" s="250"/>
      <c r="C95" s="230" t="s">
        <v>46</v>
      </c>
      <c r="D95" s="230"/>
      <c r="E95" s="230"/>
      <c r="F95" s="249" t="s">
        <v>1030</v>
      </c>
      <c r="G95" s="248"/>
      <c r="H95" s="230" t="s">
        <v>1067</v>
      </c>
      <c r="I95" s="230" t="s">
        <v>1064</v>
      </c>
      <c r="J95" s="230"/>
      <c r="K95" s="241"/>
    </row>
    <row r="96" spans="2:11" ht="1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5"/>
    </row>
    <row r="97" spans="2:11" ht="18.75" customHeight="1">
      <c r="B97" s="256"/>
      <c r="C97" s="257"/>
      <c r="D97" s="257"/>
      <c r="E97" s="257"/>
      <c r="F97" s="257"/>
      <c r="G97" s="257"/>
      <c r="H97" s="257"/>
      <c r="I97" s="257"/>
      <c r="J97" s="257"/>
      <c r="K97" s="256"/>
    </row>
    <row r="98" spans="2:11" ht="18.75" customHeight="1">
      <c r="B98" s="236"/>
      <c r="C98" s="236"/>
      <c r="D98" s="236"/>
      <c r="E98" s="236"/>
      <c r="F98" s="236"/>
      <c r="G98" s="236"/>
      <c r="H98" s="236"/>
      <c r="I98" s="236"/>
      <c r="J98" s="236"/>
      <c r="K98" s="236"/>
    </row>
    <row r="99" spans="2:11" ht="7.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9"/>
    </row>
    <row r="100" spans="2:11" ht="45" customHeight="1">
      <c r="B100" s="240"/>
      <c r="C100" s="351" t="s">
        <v>1068</v>
      </c>
      <c r="D100" s="351"/>
      <c r="E100" s="351"/>
      <c r="F100" s="351"/>
      <c r="G100" s="351"/>
      <c r="H100" s="351"/>
      <c r="I100" s="351"/>
      <c r="J100" s="351"/>
      <c r="K100" s="241"/>
    </row>
    <row r="101" spans="2:11" ht="17.25" customHeight="1">
      <c r="B101" s="240"/>
      <c r="C101" s="242" t="s">
        <v>1024</v>
      </c>
      <c r="D101" s="242"/>
      <c r="E101" s="242"/>
      <c r="F101" s="242" t="s">
        <v>1025</v>
      </c>
      <c r="G101" s="243"/>
      <c r="H101" s="242" t="s">
        <v>122</v>
      </c>
      <c r="I101" s="242" t="s">
        <v>55</v>
      </c>
      <c r="J101" s="242" t="s">
        <v>1026</v>
      </c>
      <c r="K101" s="241"/>
    </row>
    <row r="102" spans="2:11" ht="17.25" customHeight="1">
      <c r="B102" s="240"/>
      <c r="C102" s="244" t="s">
        <v>1027</v>
      </c>
      <c r="D102" s="244"/>
      <c r="E102" s="244"/>
      <c r="F102" s="245" t="s">
        <v>1028</v>
      </c>
      <c r="G102" s="246"/>
      <c r="H102" s="244"/>
      <c r="I102" s="244"/>
      <c r="J102" s="244" t="s">
        <v>1029</v>
      </c>
      <c r="K102" s="241"/>
    </row>
    <row r="103" spans="2:11" ht="5.25" customHeight="1">
      <c r="B103" s="240"/>
      <c r="C103" s="242"/>
      <c r="D103" s="242"/>
      <c r="E103" s="242"/>
      <c r="F103" s="242"/>
      <c r="G103" s="258"/>
      <c r="H103" s="242"/>
      <c r="I103" s="242"/>
      <c r="J103" s="242"/>
      <c r="K103" s="241"/>
    </row>
    <row r="104" spans="2:11" ht="15" customHeight="1">
      <c r="B104" s="240"/>
      <c r="C104" s="230" t="s">
        <v>51</v>
      </c>
      <c r="D104" s="247"/>
      <c r="E104" s="247"/>
      <c r="F104" s="249" t="s">
        <v>1030</v>
      </c>
      <c r="G104" s="258"/>
      <c r="H104" s="230" t="s">
        <v>1069</v>
      </c>
      <c r="I104" s="230" t="s">
        <v>1032</v>
      </c>
      <c r="J104" s="230">
        <v>20</v>
      </c>
      <c r="K104" s="241"/>
    </row>
    <row r="105" spans="2:11" ht="15" customHeight="1">
      <c r="B105" s="240"/>
      <c r="C105" s="230" t="s">
        <v>1033</v>
      </c>
      <c r="D105" s="230"/>
      <c r="E105" s="230"/>
      <c r="F105" s="249" t="s">
        <v>1030</v>
      </c>
      <c r="G105" s="230"/>
      <c r="H105" s="230" t="s">
        <v>1069</v>
      </c>
      <c r="I105" s="230" t="s">
        <v>1032</v>
      </c>
      <c r="J105" s="230">
        <v>120</v>
      </c>
      <c r="K105" s="241"/>
    </row>
    <row r="106" spans="2:11" ht="15" customHeight="1">
      <c r="B106" s="250"/>
      <c r="C106" s="230" t="s">
        <v>1035</v>
      </c>
      <c r="D106" s="230"/>
      <c r="E106" s="230"/>
      <c r="F106" s="249" t="s">
        <v>1036</v>
      </c>
      <c r="G106" s="230"/>
      <c r="H106" s="230" t="s">
        <v>1069</v>
      </c>
      <c r="I106" s="230" t="s">
        <v>1032</v>
      </c>
      <c r="J106" s="230">
        <v>50</v>
      </c>
      <c r="K106" s="241"/>
    </row>
    <row r="107" spans="2:11" ht="15" customHeight="1">
      <c r="B107" s="250"/>
      <c r="C107" s="230" t="s">
        <v>1038</v>
      </c>
      <c r="D107" s="230"/>
      <c r="E107" s="230"/>
      <c r="F107" s="249" t="s">
        <v>1030</v>
      </c>
      <c r="G107" s="230"/>
      <c r="H107" s="230" t="s">
        <v>1069</v>
      </c>
      <c r="I107" s="230" t="s">
        <v>1040</v>
      </c>
      <c r="J107" s="230"/>
      <c r="K107" s="241"/>
    </row>
    <row r="108" spans="2:11" ht="15" customHeight="1">
      <c r="B108" s="250"/>
      <c r="C108" s="230" t="s">
        <v>1049</v>
      </c>
      <c r="D108" s="230"/>
      <c r="E108" s="230"/>
      <c r="F108" s="249" t="s">
        <v>1036</v>
      </c>
      <c r="G108" s="230"/>
      <c r="H108" s="230" t="s">
        <v>1069</v>
      </c>
      <c r="I108" s="230" t="s">
        <v>1032</v>
      </c>
      <c r="J108" s="230">
        <v>50</v>
      </c>
      <c r="K108" s="241"/>
    </row>
    <row r="109" spans="2:11" ht="15" customHeight="1">
      <c r="B109" s="250"/>
      <c r="C109" s="230" t="s">
        <v>1057</v>
      </c>
      <c r="D109" s="230"/>
      <c r="E109" s="230"/>
      <c r="F109" s="249" t="s">
        <v>1036</v>
      </c>
      <c r="G109" s="230"/>
      <c r="H109" s="230" t="s">
        <v>1069</v>
      </c>
      <c r="I109" s="230" t="s">
        <v>1032</v>
      </c>
      <c r="J109" s="230">
        <v>50</v>
      </c>
      <c r="K109" s="241"/>
    </row>
    <row r="110" spans="2:11" ht="15" customHeight="1">
      <c r="B110" s="250"/>
      <c r="C110" s="230" t="s">
        <v>1055</v>
      </c>
      <c r="D110" s="230"/>
      <c r="E110" s="230"/>
      <c r="F110" s="249" t="s">
        <v>1036</v>
      </c>
      <c r="G110" s="230"/>
      <c r="H110" s="230" t="s">
        <v>1069</v>
      </c>
      <c r="I110" s="230" t="s">
        <v>1032</v>
      </c>
      <c r="J110" s="230">
        <v>50</v>
      </c>
      <c r="K110" s="241"/>
    </row>
    <row r="111" spans="2:11" ht="15" customHeight="1">
      <c r="B111" s="250"/>
      <c r="C111" s="230" t="s">
        <v>51</v>
      </c>
      <c r="D111" s="230"/>
      <c r="E111" s="230"/>
      <c r="F111" s="249" t="s">
        <v>1030</v>
      </c>
      <c r="G111" s="230"/>
      <c r="H111" s="230" t="s">
        <v>1070</v>
      </c>
      <c r="I111" s="230" t="s">
        <v>1032</v>
      </c>
      <c r="J111" s="230">
        <v>20</v>
      </c>
      <c r="K111" s="241"/>
    </row>
    <row r="112" spans="2:11" ht="15" customHeight="1">
      <c r="B112" s="250"/>
      <c r="C112" s="230" t="s">
        <v>1071</v>
      </c>
      <c r="D112" s="230"/>
      <c r="E112" s="230"/>
      <c r="F112" s="249" t="s">
        <v>1030</v>
      </c>
      <c r="G112" s="230"/>
      <c r="H112" s="230" t="s">
        <v>1072</v>
      </c>
      <c r="I112" s="230" t="s">
        <v>1032</v>
      </c>
      <c r="J112" s="230">
        <v>120</v>
      </c>
      <c r="K112" s="241"/>
    </row>
    <row r="113" spans="2:11" ht="15" customHeight="1">
      <c r="B113" s="250"/>
      <c r="C113" s="230" t="s">
        <v>36</v>
      </c>
      <c r="D113" s="230"/>
      <c r="E113" s="230"/>
      <c r="F113" s="249" t="s">
        <v>1030</v>
      </c>
      <c r="G113" s="230"/>
      <c r="H113" s="230" t="s">
        <v>1073</v>
      </c>
      <c r="I113" s="230" t="s">
        <v>1064</v>
      </c>
      <c r="J113" s="230"/>
      <c r="K113" s="241"/>
    </row>
    <row r="114" spans="2:11" ht="15" customHeight="1">
      <c r="B114" s="250"/>
      <c r="C114" s="230" t="s">
        <v>46</v>
      </c>
      <c r="D114" s="230"/>
      <c r="E114" s="230"/>
      <c r="F114" s="249" t="s">
        <v>1030</v>
      </c>
      <c r="G114" s="230"/>
      <c r="H114" s="230" t="s">
        <v>1074</v>
      </c>
      <c r="I114" s="230" t="s">
        <v>1064</v>
      </c>
      <c r="J114" s="230"/>
      <c r="K114" s="241"/>
    </row>
    <row r="115" spans="2:11" ht="15" customHeight="1">
      <c r="B115" s="250"/>
      <c r="C115" s="230" t="s">
        <v>55</v>
      </c>
      <c r="D115" s="230"/>
      <c r="E115" s="230"/>
      <c r="F115" s="249" t="s">
        <v>1030</v>
      </c>
      <c r="G115" s="230"/>
      <c r="H115" s="230" t="s">
        <v>1075</v>
      </c>
      <c r="I115" s="230" t="s">
        <v>1076</v>
      </c>
      <c r="J115" s="230"/>
      <c r="K115" s="241"/>
    </row>
    <row r="116" spans="2:11" ht="15" customHeight="1">
      <c r="B116" s="253"/>
      <c r="C116" s="259"/>
      <c r="D116" s="259"/>
      <c r="E116" s="259"/>
      <c r="F116" s="259"/>
      <c r="G116" s="259"/>
      <c r="H116" s="259"/>
      <c r="I116" s="259"/>
      <c r="J116" s="259"/>
      <c r="K116" s="255"/>
    </row>
    <row r="117" spans="2:11" ht="18.75" customHeight="1">
      <c r="B117" s="260"/>
      <c r="C117" s="226"/>
      <c r="D117" s="226"/>
      <c r="E117" s="226"/>
      <c r="F117" s="261"/>
      <c r="G117" s="226"/>
      <c r="H117" s="226"/>
      <c r="I117" s="226"/>
      <c r="J117" s="226"/>
      <c r="K117" s="260"/>
    </row>
    <row r="118" spans="2:11" ht="18.75" customHeight="1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348" t="s">
        <v>1077</v>
      </c>
      <c r="D120" s="348"/>
      <c r="E120" s="348"/>
      <c r="F120" s="348"/>
      <c r="G120" s="348"/>
      <c r="H120" s="348"/>
      <c r="I120" s="348"/>
      <c r="J120" s="348"/>
      <c r="K120" s="266"/>
    </row>
    <row r="121" spans="2:11" ht="17.25" customHeight="1">
      <c r="B121" s="267"/>
      <c r="C121" s="242" t="s">
        <v>1024</v>
      </c>
      <c r="D121" s="242"/>
      <c r="E121" s="242"/>
      <c r="F121" s="242" t="s">
        <v>1025</v>
      </c>
      <c r="G121" s="243"/>
      <c r="H121" s="242" t="s">
        <v>122</v>
      </c>
      <c r="I121" s="242" t="s">
        <v>55</v>
      </c>
      <c r="J121" s="242" t="s">
        <v>1026</v>
      </c>
      <c r="K121" s="268"/>
    </row>
    <row r="122" spans="2:11" ht="17.25" customHeight="1">
      <c r="B122" s="267"/>
      <c r="C122" s="244" t="s">
        <v>1027</v>
      </c>
      <c r="D122" s="244"/>
      <c r="E122" s="244"/>
      <c r="F122" s="245" t="s">
        <v>1028</v>
      </c>
      <c r="G122" s="246"/>
      <c r="H122" s="244"/>
      <c r="I122" s="244"/>
      <c r="J122" s="244" t="s">
        <v>1029</v>
      </c>
      <c r="K122" s="268"/>
    </row>
    <row r="123" spans="2:11" ht="5.25" customHeight="1">
      <c r="B123" s="269"/>
      <c r="C123" s="247"/>
      <c r="D123" s="247"/>
      <c r="E123" s="247"/>
      <c r="F123" s="247"/>
      <c r="G123" s="230"/>
      <c r="H123" s="247"/>
      <c r="I123" s="247"/>
      <c r="J123" s="247"/>
      <c r="K123" s="270"/>
    </row>
    <row r="124" spans="2:11" ht="15" customHeight="1">
      <c r="B124" s="269"/>
      <c r="C124" s="230" t="s">
        <v>1033</v>
      </c>
      <c r="D124" s="247"/>
      <c r="E124" s="247"/>
      <c r="F124" s="249" t="s">
        <v>1030</v>
      </c>
      <c r="G124" s="230"/>
      <c r="H124" s="230" t="s">
        <v>1069</v>
      </c>
      <c r="I124" s="230" t="s">
        <v>1032</v>
      </c>
      <c r="J124" s="230">
        <v>120</v>
      </c>
      <c r="K124" s="271"/>
    </row>
    <row r="125" spans="2:11" ht="15" customHeight="1">
      <c r="B125" s="269"/>
      <c r="C125" s="230" t="s">
        <v>1078</v>
      </c>
      <c r="D125" s="230"/>
      <c r="E125" s="230"/>
      <c r="F125" s="249" t="s">
        <v>1030</v>
      </c>
      <c r="G125" s="230"/>
      <c r="H125" s="230" t="s">
        <v>1079</v>
      </c>
      <c r="I125" s="230" t="s">
        <v>1032</v>
      </c>
      <c r="J125" s="230" t="s">
        <v>1080</v>
      </c>
      <c r="K125" s="271"/>
    </row>
    <row r="126" spans="2:11" ht="15" customHeight="1">
      <c r="B126" s="269"/>
      <c r="C126" s="230" t="s">
        <v>93</v>
      </c>
      <c r="D126" s="230"/>
      <c r="E126" s="230"/>
      <c r="F126" s="249" t="s">
        <v>1030</v>
      </c>
      <c r="G126" s="230"/>
      <c r="H126" s="230" t="s">
        <v>1081</v>
      </c>
      <c r="I126" s="230" t="s">
        <v>1032</v>
      </c>
      <c r="J126" s="230" t="s">
        <v>1080</v>
      </c>
      <c r="K126" s="271"/>
    </row>
    <row r="127" spans="2:11" ht="15" customHeight="1">
      <c r="B127" s="269"/>
      <c r="C127" s="230" t="s">
        <v>1041</v>
      </c>
      <c r="D127" s="230"/>
      <c r="E127" s="230"/>
      <c r="F127" s="249" t="s">
        <v>1036</v>
      </c>
      <c r="G127" s="230"/>
      <c r="H127" s="230" t="s">
        <v>1042</v>
      </c>
      <c r="I127" s="230" t="s">
        <v>1032</v>
      </c>
      <c r="J127" s="230">
        <v>15</v>
      </c>
      <c r="K127" s="271"/>
    </row>
    <row r="128" spans="2:11" ht="15" customHeight="1">
      <c r="B128" s="269"/>
      <c r="C128" s="251" t="s">
        <v>1043</v>
      </c>
      <c r="D128" s="251"/>
      <c r="E128" s="251"/>
      <c r="F128" s="252" t="s">
        <v>1036</v>
      </c>
      <c r="G128" s="251"/>
      <c r="H128" s="251" t="s">
        <v>1044</v>
      </c>
      <c r="I128" s="251" t="s">
        <v>1032</v>
      </c>
      <c r="J128" s="251">
        <v>15</v>
      </c>
      <c r="K128" s="271"/>
    </row>
    <row r="129" spans="2:11" ht="15" customHeight="1">
      <c r="B129" s="269"/>
      <c r="C129" s="251" t="s">
        <v>1045</v>
      </c>
      <c r="D129" s="251"/>
      <c r="E129" s="251"/>
      <c r="F129" s="252" t="s">
        <v>1036</v>
      </c>
      <c r="G129" s="251"/>
      <c r="H129" s="251" t="s">
        <v>1046</v>
      </c>
      <c r="I129" s="251" t="s">
        <v>1032</v>
      </c>
      <c r="J129" s="251">
        <v>20</v>
      </c>
      <c r="K129" s="271"/>
    </row>
    <row r="130" spans="2:11" ht="15" customHeight="1">
      <c r="B130" s="269"/>
      <c r="C130" s="251" t="s">
        <v>1047</v>
      </c>
      <c r="D130" s="251"/>
      <c r="E130" s="251"/>
      <c r="F130" s="252" t="s">
        <v>1036</v>
      </c>
      <c r="G130" s="251"/>
      <c r="H130" s="251" t="s">
        <v>1048</v>
      </c>
      <c r="I130" s="251" t="s">
        <v>1032</v>
      </c>
      <c r="J130" s="251">
        <v>20</v>
      </c>
      <c r="K130" s="271"/>
    </row>
    <row r="131" spans="2:11" ht="15" customHeight="1">
      <c r="B131" s="269"/>
      <c r="C131" s="230" t="s">
        <v>1035</v>
      </c>
      <c r="D131" s="230"/>
      <c r="E131" s="230"/>
      <c r="F131" s="249" t="s">
        <v>1036</v>
      </c>
      <c r="G131" s="230"/>
      <c r="H131" s="230" t="s">
        <v>1069</v>
      </c>
      <c r="I131" s="230" t="s">
        <v>1032</v>
      </c>
      <c r="J131" s="230">
        <v>50</v>
      </c>
      <c r="K131" s="271"/>
    </row>
    <row r="132" spans="2:11" ht="15" customHeight="1">
      <c r="B132" s="269"/>
      <c r="C132" s="230" t="s">
        <v>1049</v>
      </c>
      <c r="D132" s="230"/>
      <c r="E132" s="230"/>
      <c r="F132" s="249" t="s">
        <v>1036</v>
      </c>
      <c r="G132" s="230"/>
      <c r="H132" s="230" t="s">
        <v>1069</v>
      </c>
      <c r="I132" s="230" t="s">
        <v>1032</v>
      </c>
      <c r="J132" s="230">
        <v>50</v>
      </c>
      <c r="K132" s="271"/>
    </row>
    <row r="133" spans="2:11" ht="15" customHeight="1">
      <c r="B133" s="269"/>
      <c r="C133" s="230" t="s">
        <v>1055</v>
      </c>
      <c r="D133" s="230"/>
      <c r="E133" s="230"/>
      <c r="F133" s="249" t="s">
        <v>1036</v>
      </c>
      <c r="G133" s="230"/>
      <c r="H133" s="230" t="s">
        <v>1069</v>
      </c>
      <c r="I133" s="230" t="s">
        <v>1032</v>
      </c>
      <c r="J133" s="230">
        <v>50</v>
      </c>
      <c r="K133" s="271"/>
    </row>
    <row r="134" spans="2:11" ht="15" customHeight="1">
      <c r="B134" s="269"/>
      <c r="C134" s="230" t="s">
        <v>1057</v>
      </c>
      <c r="D134" s="230"/>
      <c r="E134" s="230"/>
      <c r="F134" s="249" t="s">
        <v>1036</v>
      </c>
      <c r="G134" s="230"/>
      <c r="H134" s="230" t="s">
        <v>1069</v>
      </c>
      <c r="I134" s="230" t="s">
        <v>1032</v>
      </c>
      <c r="J134" s="230">
        <v>50</v>
      </c>
      <c r="K134" s="271"/>
    </row>
    <row r="135" spans="2:11" ht="15" customHeight="1">
      <c r="B135" s="269"/>
      <c r="C135" s="230" t="s">
        <v>127</v>
      </c>
      <c r="D135" s="230"/>
      <c r="E135" s="230"/>
      <c r="F135" s="249" t="s">
        <v>1036</v>
      </c>
      <c r="G135" s="230"/>
      <c r="H135" s="230" t="s">
        <v>1082</v>
      </c>
      <c r="I135" s="230" t="s">
        <v>1032</v>
      </c>
      <c r="J135" s="230">
        <v>255</v>
      </c>
      <c r="K135" s="271"/>
    </row>
    <row r="136" spans="2:11" ht="15" customHeight="1">
      <c r="B136" s="269"/>
      <c r="C136" s="230" t="s">
        <v>1059</v>
      </c>
      <c r="D136" s="230"/>
      <c r="E136" s="230"/>
      <c r="F136" s="249" t="s">
        <v>1030</v>
      </c>
      <c r="G136" s="230"/>
      <c r="H136" s="230" t="s">
        <v>1083</v>
      </c>
      <c r="I136" s="230" t="s">
        <v>1061</v>
      </c>
      <c r="J136" s="230"/>
      <c r="K136" s="271"/>
    </row>
    <row r="137" spans="2:11" ht="15" customHeight="1">
      <c r="B137" s="269"/>
      <c r="C137" s="230" t="s">
        <v>1062</v>
      </c>
      <c r="D137" s="230"/>
      <c r="E137" s="230"/>
      <c r="F137" s="249" t="s">
        <v>1030</v>
      </c>
      <c r="G137" s="230"/>
      <c r="H137" s="230" t="s">
        <v>1084</v>
      </c>
      <c r="I137" s="230" t="s">
        <v>1064</v>
      </c>
      <c r="J137" s="230"/>
      <c r="K137" s="271"/>
    </row>
    <row r="138" spans="2:11" ht="15" customHeight="1">
      <c r="B138" s="269"/>
      <c r="C138" s="230" t="s">
        <v>1065</v>
      </c>
      <c r="D138" s="230"/>
      <c r="E138" s="230"/>
      <c r="F138" s="249" t="s">
        <v>1030</v>
      </c>
      <c r="G138" s="230"/>
      <c r="H138" s="230" t="s">
        <v>1065</v>
      </c>
      <c r="I138" s="230" t="s">
        <v>1064</v>
      </c>
      <c r="J138" s="230"/>
      <c r="K138" s="271"/>
    </row>
    <row r="139" spans="2:11" ht="15" customHeight="1">
      <c r="B139" s="269"/>
      <c r="C139" s="230" t="s">
        <v>36</v>
      </c>
      <c r="D139" s="230"/>
      <c r="E139" s="230"/>
      <c r="F139" s="249" t="s">
        <v>1030</v>
      </c>
      <c r="G139" s="230"/>
      <c r="H139" s="230" t="s">
        <v>1085</v>
      </c>
      <c r="I139" s="230" t="s">
        <v>1064</v>
      </c>
      <c r="J139" s="230"/>
      <c r="K139" s="271"/>
    </row>
    <row r="140" spans="2:11" ht="15" customHeight="1">
      <c r="B140" s="269"/>
      <c r="C140" s="230" t="s">
        <v>1086</v>
      </c>
      <c r="D140" s="230"/>
      <c r="E140" s="230"/>
      <c r="F140" s="249" t="s">
        <v>1030</v>
      </c>
      <c r="G140" s="230"/>
      <c r="H140" s="230" t="s">
        <v>1087</v>
      </c>
      <c r="I140" s="230" t="s">
        <v>1064</v>
      </c>
      <c r="J140" s="230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26"/>
      <c r="C142" s="226"/>
      <c r="D142" s="226"/>
      <c r="E142" s="226"/>
      <c r="F142" s="261"/>
      <c r="G142" s="226"/>
      <c r="H142" s="226"/>
      <c r="I142" s="226"/>
      <c r="J142" s="226"/>
      <c r="K142" s="226"/>
    </row>
    <row r="143" spans="2:11" ht="18.75" customHeight="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 ht="7.5" customHeight="1">
      <c r="B144" s="237"/>
      <c r="C144" s="238"/>
      <c r="D144" s="238"/>
      <c r="E144" s="238"/>
      <c r="F144" s="238"/>
      <c r="G144" s="238"/>
      <c r="H144" s="238"/>
      <c r="I144" s="238"/>
      <c r="J144" s="238"/>
      <c r="K144" s="239"/>
    </row>
    <row r="145" spans="2:11" ht="45" customHeight="1">
      <c r="B145" s="240"/>
      <c r="C145" s="351" t="s">
        <v>1088</v>
      </c>
      <c r="D145" s="351"/>
      <c r="E145" s="351"/>
      <c r="F145" s="351"/>
      <c r="G145" s="351"/>
      <c r="H145" s="351"/>
      <c r="I145" s="351"/>
      <c r="J145" s="351"/>
      <c r="K145" s="241"/>
    </row>
    <row r="146" spans="2:11" ht="17.25" customHeight="1">
      <c r="B146" s="240"/>
      <c r="C146" s="242" t="s">
        <v>1024</v>
      </c>
      <c r="D146" s="242"/>
      <c r="E146" s="242"/>
      <c r="F146" s="242" t="s">
        <v>1025</v>
      </c>
      <c r="G146" s="243"/>
      <c r="H146" s="242" t="s">
        <v>122</v>
      </c>
      <c r="I146" s="242" t="s">
        <v>55</v>
      </c>
      <c r="J146" s="242" t="s">
        <v>1026</v>
      </c>
      <c r="K146" s="241"/>
    </row>
    <row r="147" spans="2:11" ht="17.25" customHeight="1">
      <c r="B147" s="240"/>
      <c r="C147" s="244" t="s">
        <v>1027</v>
      </c>
      <c r="D147" s="244"/>
      <c r="E147" s="244"/>
      <c r="F147" s="245" t="s">
        <v>1028</v>
      </c>
      <c r="G147" s="246"/>
      <c r="H147" s="244"/>
      <c r="I147" s="244"/>
      <c r="J147" s="244" t="s">
        <v>1029</v>
      </c>
      <c r="K147" s="241"/>
    </row>
    <row r="148" spans="2:11" ht="5.25" customHeight="1">
      <c r="B148" s="250"/>
      <c r="C148" s="247"/>
      <c r="D148" s="247"/>
      <c r="E148" s="247"/>
      <c r="F148" s="247"/>
      <c r="G148" s="248"/>
      <c r="H148" s="247"/>
      <c r="I148" s="247"/>
      <c r="J148" s="247"/>
      <c r="K148" s="271"/>
    </row>
    <row r="149" spans="2:11" ht="15" customHeight="1">
      <c r="B149" s="250"/>
      <c r="C149" s="275" t="s">
        <v>1033</v>
      </c>
      <c r="D149" s="230"/>
      <c r="E149" s="230"/>
      <c r="F149" s="276" t="s">
        <v>1030</v>
      </c>
      <c r="G149" s="230"/>
      <c r="H149" s="275" t="s">
        <v>1069</v>
      </c>
      <c r="I149" s="275" t="s">
        <v>1032</v>
      </c>
      <c r="J149" s="275">
        <v>120</v>
      </c>
      <c r="K149" s="271"/>
    </row>
    <row r="150" spans="2:11" ht="15" customHeight="1">
      <c r="B150" s="250"/>
      <c r="C150" s="275" t="s">
        <v>1078</v>
      </c>
      <c r="D150" s="230"/>
      <c r="E150" s="230"/>
      <c r="F150" s="276" t="s">
        <v>1030</v>
      </c>
      <c r="G150" s="230"/>
      <c r="H150" s="275" t="s">
        <v>1089</v>
      </c>
      <c r="I150" s="275" t="s">
        <v>1032</v>
      </c>
      <c r="J150" s="275" t="s">
        <v>1080</v>
      </c>
      <c r="K150" s="271"/>
    </row>
    <row r="151" spans="2:11" ht="15" customHeight="1">
      <c r="B151" s="250"/>
      <c r="C151" s="275" t="s">
        <v>93</v>
      </c>
      <c r="D151" s="230"/>
      <c r="E151" s="230"/>
      <c r="F151" s="276" t="s">
        <v>1030</v>
      </c>
      <c r="G151" s="230"/>
      <c r="H151" s="275" t="s">
        <v>1090</v>
      </c>
      <c r="I151" s="275" t="s">
        <v>1032</v>
      </c>
      <c r="J151" s="275" t="s">
        <v>1080</v>
      </c>
      <c r="K151" s="271"/>
    </row>
    <row r="152" spans="2:11" ht="15" customHeight="1">
      <c r="B152" s="250"/>
      <c r="C152" s="275" t="s">
        <v>1035</v>
      </c>
      <c r="D152" s="230"/>
      <c r="E152" s="230"/>
      <c r="F152" s="276" t="s">
        <v>1036</v>
      </c>
      <c r="G152" s="230"/>
      <c r="H152" s="275" t="s">
        <v>1069</v>
      </c>
      <c r="I152" s="275" t="s">
        <v>1032</v>
      </c>
      <c r="J152" s="275">
        <v>50</v>
      </c>
      <c r="K152" s="271"/>
    </row>
    <row r="153" spans="2:11" ht="15" customHeight="1">
      <c r="B153" s="250"/>
      <c r="C153" s="275" t="s">
        <v>1038</v>
      </c>
      <c r="D153" s="230"/>
      <c r="E153" s="230"/>
      <c r="F153" s="276" t="s">
        <v>1030</v>
      </c>
      <c r="G153" s="230"/>
      <c r="H153" s="275" t="s">
        <v>1069</v>
      </c>
      <c r="I153" s="275" t="s">
        <v>1040</v>
      </c>
      <c r="J153" s="275"/>
      <c r="K153" s="271"/>
    </row>
    <row r="154" spans="2:11" ht="15" customHeight="1">
      <c r="B154" s="250"/>
      <c r="C154" s="275" t="s">
        <v>1049</v>
      </c>
      <c r="D154" s="230"/>
      <c r="E154" s="230"/>
      <c r="F154" s="276" t="s">
        <v>1036</v>
      </c>
      <c r="G154" s="230"/>
      <c r="H154" s="275" t="s">
        <v>1069</v>
      </c>
      <c r="I154" s="275" t="s">
        <v>1032</v>
      </c>
      <c r="J154" s="275">
        <v>50</v>
      </c>
      <c r="K154" s="271"/>
    </row>
    <row r="155" spans="2:11" ht="15" customHeight="1">
      <c r="B155" s="250"/>
      <c r="C155" s="275" t="s">
        <v>1057</v>
      </c>
      <c r="D155" s="230"/>
      <c r="E155" s="230"/>
      <c r="F155" s="276" t="s">
        <v>1036</v>
      </c>
      <c r="G155" s="230"/>
      <c r="H155" s="275" t="s">
        <v>1069</v>
      </c>
      <c r="I155" s="275" t="s">
        <v>1032</v>
      </c>
      <c r="J155" s="275">
        <v>50</v>
      </c>
      <c r="K155" s="271"/>
    </row>
    <row r="156" spans="2:11" ht="15" customHeight="1">
      <c r="B156" s="250"/>
      <c r="C156" s="275" t="s">
        <v>1055</v>
      </c>
      <c r="D156" s="230"/>
      <c r="E156" s="230"/>
      <c r="F156" s="276" t="s">
        <v>1036</v>
      </c>
      <c r="G156" s="230"/>
      <c r="H156" s="275" t="s">
        <v>1069</v>
      </c>
      <c r="I156" s="275" t="s">
        <v>1032</v>
      </c>
      <c r="J156" s="275">
        <v>50</v>
      </c>
      <c r="K156" s="271"/>
    </row>
    <row r="157" spans="2:11" ht="15" customHeight="1">
      <c r="B157" s="250"/>
      <c r="C157" s="275" t="s">
        <v>115</v>
      </c>
      <c r="D157" s="230"/>
      <c r="E157" s="230"/>
      <c r="F157" s="276" t="s">
        <v>1030</v>
      </c>
      <c r="G157" s="230"/>
      <c r="H157" s="275" t="s">
        <v>1091</v>
      </c>
      <c r="I157" s="275" t="s">
        <v>1032</v>
      </c>
      <c r="J157" s="275" t="s">
        <v>1092</v>
      </c>
      <c r="K157" s="271"/>
    </row>
    <row r="158" spans="2:11" ht="15" customHeight="1">
      <c r="B158" s="250"/>
      <c r="C158" s="275" t="s">
        <v>1093</v>
      </c>
      <c r="D158" s="230"/>
      <c r="E158" s="230"/>
      <c r="F158" s="276" t="s">
        <v>1030</v>
      </c>
      <c r="G158" s="230"/>
      <c r="H158" s="275" t="s">
        <v>1094</v>
      </c>
      <c r="I158" s="275" t="s">
        <v>1064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26"/>
      <c r="C160" s="230"/>
      <c r="D160" s="230"/>
      <c r="E160" s="230"/>
      <c r="F160" s="249"/>
      <c r="G160" s="230"/>
      <c r="H160" s="230"/>
      <c r="I160" s="230"/>
      <c r="J160" s="230"/>
      <c r="K160" s="226"/>
    </row>
    <row r="161" spans="2:11" ht="18.75" customHeight="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 ht="7.5" customHeight="1">
      <c r="B162" s="217"/>
      <c r="C162" s="218"/>
      <c r="D162" s="218"/>
      <c r="E162" s="218"/>
      <c r="F162" s="218"/>
      <c r="G162" s="218"/>
      <c r="H162" s="218"/>
      <c r="I162" s="218"/>
      <c r="J162" s="218"/>
      <c r="K162" s="219"/>
    </row>
    <row r="163" spans="2:11" ht="45" customHeight="1">
      <c r="B163" s="220"/>
      <c r="C163" s="348" t="s">
        <v>1095</v>
      </c>
      <c r="D163" s="348"/>
      <c r="E163" s="348"/>
      <c r="F163" s="348"/>
      <c r="G163" s="348"/>
      <c r="H163" s="348"/>
      <c r="I163" s="348"/>
      <c r="J163" s="348"/>
      <c r="K163" s="221"/>
    </row>
    <row r="164" spans="2:11" ht="17.25" customHeight="1">
      <c r="B164" s="220"/>
      <c r="C164" s="242" t="s">
        <v>1024</v>
      </c>
      <c r="D164" s="242"/>
      <c r="E164" s="242"/>
      <c r="F164" s="242" t="s">
        <v>1025</v>
      </c>
      <c r="G164" s="279"/>
      <c r="H164" s="280" t="s">
        <v>122</v>
      </c>
      <c r="I164" s="280" t="s">
        <v>55</v>
      </c>
      <c r="J164" s="242" t="s">
        <v>1026</v>
      </c>
      <c r="K164" s="221"/>
    </row>
    <row r="165" spans="2:11" ht="17.25" customHeight="1">
      <c r="B165" s="223"/>
      <c r="C165" s="244" t="s">
        <v>1027</v>
      </c>
      <c r="D165" s="244"/>
      <c r="E165" s="244"/>
      <c r="F165" s="245" t="s">
        <v>1028</v>
      </c>
      <c r="G165" s="281"/>
      <c r="H165" s="282"/>
      <c r="I165" s="282"/>
      <c r="J165" s="244" t="s">
        <v>1029</v>
      </c>
      <c r="K165" s="224"/>
    </row>
    <row r="166" spans="2:11" ht="5.25" customHeight="1">
      <c r="B166" s="250"/>
      <c r="C166" s="247"/>
      <c r="D166" s="247"/>
      <c r="E166" s="247"/>
      <c r="F166" s="247"/>
      <c r="G166" s="248"/>
      <c r="H166" s="247"/>
      <c r="I166" s="247"/>
      <c r="J166" s="247"/>
      <c r="K166" s="271"/>
    </row>
    <row r="167" spans="2:11" ht="15" customHeight="1">
      <c r="B167" s="250"/>
      <c r="C167" s="230" t="s">
        <v>1033</v>
      </c>
      <c r="D167" s="230"/>
      <c r="E167" s="230"/>
      <c r="F167" s="249" t="s">
        <v>1030</v>
      </c>
      <c r="G167" s="230"/>
      <c r="H167" s="230" t="s">
        <v>1069</v>
      </c>
      <c r="I167" s="230" t="s">
        <v>1032</v>
      </c>
      <c r="J167" s="230">
        <v>120</v>
      </c>
      <c r="K167" s="271"/>
    </row>
    <row r="168" spans="2:11" ht="15" customHeight="1">
      <c r="B168" s="250"/>
      <c r="C168" s="230" t="s">
        <v>1078</v>
      </c>
      <c r="D168" s="230"/>
      <c r="E168" s="230"/>
      <c r="F168" s="249" t="s">
        <v>1030</v>
      </c>
      <c r="G168" s="230"/>
      <c r="H168" s="230" t="s">
        <v>1079</v>
      </c>
      <c r="I168" s="230" t="s">
        <v>1032</v>
      </c>
      <c r="J168" s="230" t="s">
        <v>1080</v>
      </c>
      <c r="K168" s="271"/>
    </row>
    <row r="169" spans="2:11" ht="15" customHeight="1">
      <c r="B169" s="250"/>
      <c r="C169" s="230" t="s">
        <v>93</v>
      </c>
      <c r="D169" s="230"/>
      <c r="E169" s="230"/>
      <c r="F169" s="249" t="s">
        <v>1030</v>
      </c>
      <c r="G169" s="230"/>
      <c r="H169" s="230" t="s">
        <v>1096</v>
      </c>
      <c r="I169" s="230" t="s">
        <v>1032</v>
      </c>
      <c r="J169" s="230" t="s">
        <v>1080</v>
      </c>
      <c r="K169" s="271"/>
    </row>
    <row r="170" spans="2:11" ht="15" customHeight="1">
      <c r="B170" s="250"/>
      <c r="C170" s="230" t="s">
        <v>1035</v>
      </c>
      <c r="D170" s="230"/>
      <c r="E170" s="230"/>
      <c r="F170" s="249" t="s">
        <v>1036</v>
      </c>
      <c r="G170" s="230"/>
      <c r="H170" s="230" t="s">
        <v>1096</v>
      </c>
      <c r="I170" s="230" t="s">
        <v>1032</v>
      </c>
      <c r="J170" s="230">
        <v>50</v>
      </c>
      <c r="K170" s="271"/>
    </row>
    <row r="171" spans="2:11" ht="15" customHeight="1">
      <c r="B171" s="250"/>
      <c r="C171" s="230" t="s">
        <v>1038</v>
      </c>
      <c r="D171" s="230"/>
      <c r="E171" s="230"/>
      <c r="F171" s="249" t="s">
        <v>1030</v>
      </c>
      <c r="G171" s="230"/>
      <c r="H171" s="230" t="s">
        <v>1096</v>
      </c>
      <c r="I171" s="230" t="s">
        <v>1040</v>
      </c>
      <c r="J171" s="230"/>
      <c r="K171" s="271"/>
    </row>
    <row r="172" spans="2:11" ht="15" customHeight="1">
      <c r="B172" s="250"/>
      <c r="C172" s="230" t="s">
        <v>1049</v>
      </c>
      <c r="D172" s="230"/>
      <c r="E172" s="230"/>
      <c r="F172" s="249" t="s">
        <v>1036</v>
      </c>
      <c r="G172" s="230"/>
      <c r="H172" s="230" t="s">
        <v>1096</v>
      </c>
      <c r="I172" s="230" t="s">
        <v>1032</v>
      </c>
      <c r="J172" s="230">
        <v>50</v>
      </c>
      <c r="K172" s="271"/>
    </row>
    <row r="173" spans="2:11" ht="15" customHeight="1">
      <c r="B173" s="250"/>
      <c r="C173" s="230" t="s">
        <v>1057</v>
      </c>
      <c r="D173" s="230"/>
      <c r="E173" s="230"/>
      <c r="F173" s="249" t="s">
        <v>1036</v>
      </c>
      <c r="G173" s="230"/>
      <c r="H173" s="230" t="s">
        <v>1096</v>
      </c>
      <c r="I173" s="230" t="s">
        <v>1032</v>
      </c>
      <c r="J173" s="230">
        <v>50</v>
      </c>
      <c r="K173" s="271"/>
    </row>
    <row r="174" spans="2:11" ht="15" customHeight="1">
      <c r="B174" s="250"/>
      <c r="C174" s="230" t="s">
        <v>1055</v>
      </c>
      <c r="D174" s="230"/>
      <c r="E174" s="230"/>
      <c r="F174" s="249" t="s">
        <v>1036</v>
      </c>
      <c r="G174" s="230"/>
      <c r="H174" s="230" t="s">
        <v>1096</v>
      </c>
      <c r="I174" s="230" t="s">
        <v>1032</v>
      </c>
      <c r="J174" s="230">
        <v>50</v>
      </c>
      <c r="K174" s="271"/>
    </row>
    <row r="175" spans="2:11" ht="15" customHeight="1">
      <c r="B175" s="250"/>
      <c r="C175" s="230" t="s">
        <v>121</v>
      </c>
      <c r="D175" s="230"/>
      <c r="E175" s="230"/>
      <c r="F175" s="249" t="s">
        <v>1030</v>
      </c>
      <c r="G175" s="230"/>
      <c r="H175" s="230" t="s">
        <v>1097</v>
      </c>
      <c r="I175" s="230" t="s">
        <v>1098</v>
      </c>
      <c r="J175" s="230"/>
      <c r="K175" s="271"/>
    </row>
    <row r="176" spans="2:11" ht="15" customHeight="1">
      <c r="B176" s="250"/>
      <c r="C176" s="230" t="s">
        <v>55</v>
      </c>
      <c r="D176" s="230"/>
      <c r="E176" s="230"/>
      <c r="F176" s="249" t="s">
        <v>1030</v>
      </c>
      <c r="G176" s="230"/>
      <c r="H176" s="230" t="s">
        <v>1099</v>
      </c>
      <c r="I176" s="230" t="s">
        <v>1100</v>
      </c>
      <c r="J176" s="230">
        <v>1</v>
      </c>
      <c r="K176" s="271"/>
    </row>
    <row r="177" spans="2:11" ht="15" customHeight="1">
      <c r="B177" s="250"/>
      <c r="C177" s="230" t="s">
        <v>51</v>
      </c>
      <c r="D177" s="230"/>
      <c r="E177" s="230"/>
      <c r="F177" s="249" t="s">
        <v>1030</v>
      </c>
      <c r="G177" s="230"/>
      <c r="H177" s="230" t="s">
        <v>1101</v>
      </c>
      <c r="I177" s="230" t="s">
        <v>1032</v>
      </c>
      <c r="J177" s="230">
        <v>20</v>
      </c>
      <c r="K177" s="271"/>
    </row>
    <row r="178" spans="2:11" ht="15" customHeight="1">
      <c r="B178" s="250"/>
      <c r="C178" s="230" t="s">
        <v>122</v>
      </c>
      <c r="D178" s="230"/>
      <c r="E178" s="230"/>
      <c r="F178" s="249" t="s">
        <v>1030</v>
      </c>
      <c r="G178" s="230"/>
      <c r="H178" s="230" t="s">
        <v>1102</v>
      </c>
      <c r="I178" s="230" t="s">
        <v>1032</v>
      </c>
      <c r="J178" s="230">
        <v>255</v>
      </c>
      <c r="K178" s="271"/>
    </row>
    <row r="179" spans="2:11" ht="15" customHeight="1">
      <c r="B179" s="250"/>
      <c r="C179" s="230" t="s">
        <v>123</v>
      </c>
      <c r="D179" s="230"/>
      <c r="E179" s="230"/>
      <c r="F179" s="249" t="s">
        <v>1030</v>
      </c>
      <c r="G179" s="230"/>
      <c r="H179" s="230" t="s">
        <v>995</v>
      </c>
      <c r="I179" s="230" t="s">
        <v>1032</v>
      </c>
      <c r="J179" s="230">
        <v>10</v>
      </c>
      <c r="K179" s="271"/>
    </row>
    <row r="180" spans="2:11" ht="15" customHeight="1">
      <c r="B180" s="250"/>
      <c r="C180" s="230" t="s">
        <v>124</v>
      </c>
      <c r="D180" s="230"/>
      <c r="E180" s="230"/>
      <c r="F180" s="249" t="s">
        <v>1030</v>
      </c>
      <c r="G180" s="230"/>
      <c r="H180" s="230" t="s">
        <v>1103</v>
      </c>
      <c r="I180" s="230" t="s">
        <v>1064</v>
      </c>
      <c r="J180" s="230"/>
      <c r="K180" s="271"/>
    </row>
    <row r="181" spans="2:11" ht="15" customHeight="1">
      <c r="B181" s="250"/>
      <c r="C181" s="230" t="s">
        <v>1104</v>
      </c>
      <c r="D181" s="230"/>
      <c r="E181" s="230"/>
      <c r="F181" s="249" t="s">
        <v>1030</v>
      </c>
      <c r="G181" s="230"/>
      <c r="H181" s="230" t="s">
        <v>1105</v>
      </c>
      <c r="I181" s="230" t="s">
        <v>1064</v>
      </c>
      <c r="J181" s="230"/>
      <c r="K181" s="271"/>
    </row>
    <row r="182" spans="2:11" ht="15" customHeight="1">
      <c r="B182" s="250"/>
      <c r="C182" s="230" t="s">
        <v>1093</v>
      </c>
      <c r="D182" s="230"/>
      <c r="E182" s="230"/>
      <c r="F182" s="249" t="s">
        <v>1030</v>
      </c>
      <c r="G182" s="230"/>
      <c r="H182" s="230" t="s">
        <v>1106</v>
      </c>
      <c r="I182" s="230" t="s">
        <v>1064</v>
      </c>
      <c r="J182" s="230"/>
      <c r="K182" s="271"/>
    </row>
    <row r="183" spans="2:11" ht="15" customHeight="1">
      <c r="B183" s="250"/>
      <c r="C183" s="230" t="s">
        <v>126</v>
      </c>
      <c r="D183" s="230"/>
      <c r="E183" s="230"/>
      <c r="F183" s="249" t="s">
        <v>1036</v>
      </c>
      <c r="G183" s="230"/>
      <c r="H183" s="230" t="s">
        <v>1107</v>
      </c>
      <c r="I183" s="230" t="s">
        <v>1032</v>
      </c>
      <c r="J183" s="230">
        <v>50</v>
      </c>
      <c r="K183" s="271"/>
    </row>
    <row r="184" spans="2:11" ht="15" customHeight="1">
      <c r="B184" s="250"/>
      <c r="C184" s="230" t="s">
        <v>1108</v>
      </c>
      <c r="D184" s="230"/>
      <c r="E184" s="230"/>
      <c r="F184" s="249" t="s">
        <v>1036</v>
      </c>
      <c r="G184" s="230"/>
      <c r="H184" s="230" t="s">
        <v>1109</v>
      </c>
      <c r="I184" s="230" t="s">
        <v>1110</v>
      </c>
      <c r="J184" s="230"/>
      <c r="K184" s="271"/>
    </row>
    <row r="185" spans="2:11" ht="15" customHeight="1">
      <c r="B185" s="250"/>
      <c r="C185" s="230" t="s">
        <v>1111</v>
      </c>
      <c r="D185" s="230"/>
      <c r="E185" s="230"/>
      <c r="F185" s="249" t="s">
        <v>1036</v>
      </c>
      <c r="G185" s="230"/>
      <c r="H185" s="230" t="s">
        <v>1112</v>
      </c>
      <c r="I185" s="230" t="s">
        <v>1110</v>
      </c>
      <c r="J185" s="230"/>
      <c r="K185" s="271"/>
    </row>
    <row r="186" spans="2:11" ht="15" customHeight="1">
      <c r="B186" s="250"/>
      <c r="C186" s="230" t="s">
        <v>1113</v>
      </c>
      <c r="D186" s="230"/>
      <c r="E186" s="230"/>
      <c r="F186" s="249" t="s">
        <v>1036</v>
      </c>
      <c r="G186" s="230"/>
      <c r="H186" s="230" t="s">
        <v>1114</v>
      </c>
      <c r="I186" s="230" t="s">
        <v>1110</v>
      </c>
      <c r="J186" s="230"/>
      <c r="K186" s="271"/>
    </row>
    <row r="187" spans="2:11" ht="15" customHeight="1">
      <c r="B187" s="250"/>
      <c r="C187" s="283" t="s">
        <v>1115</v>
      </c>
      <c r="D187" s="230"/>
      <c r="E187" s="230"/>
      <c r="F187" s="249" t="s">
        <v>1036</v>
      </c>
      <c r="G187" s="230"/>
      <c r="H187" s="230" t="s">
        <v>1116</v>
      </c>
      <c r="I187" s="230" t="s">
        <v>1117</v>
      </c>
      <c r="J187" s="284" t="s">
        <v>1118</v>
      </c>
      <c r="K187" s="271"/>
    </row>
    <row r="188" spans="2:11" ht="15" customHeight="1">
      <c r="B188" s="277"/>
      <c r="C188" s="285"/>
      <c r="D188" s="259"/>
      <c r="E188" s="259"/>
      <c r="F188" s="259"/>
      <c r="G188" s="259"/>
      <c r="H188" s="259"/>
      <c r="I188" s="259"/>
      <c r="J188" s="259"/>
      <c r="K188" s="278"/>
    </row>
    <row r="189" spans="2:11" ht="18.75" customHeight="1">
      <c r="B189" s="286"/>
      <c r="C189" s="287"/>
      <c r="D189" s="287"/>
      <c r="E189" s="287"/>
      <c r="F189" s="288"/>
      <c r="G189" s="230"/>
      <c r="H189" s="230"/>
      <c r="I189" s="230"/>
      <c r="J189" s="230"/>
      <c r="K189" s="226"/>
    </row>
    <row r="190" spans="2:11" ht="18.75" customHeight="1">
      <c r="B190" s="226"/>
      <c r="C190" s="230"/>
      <c r="D190" s="230"/>
      <c r="E190" s="230"/>
      <c r="F190" s="249"/>
      <c r="G190" s="230"/>
      <c r="H190" s="230"/>
      <c r="I190" s="230"/>
      <c r="J190" s="230"/>
      <c r="K190" s="226"/>
    </row>
    <row r="191" spans="2:11" ht="18.75" customHeight="1"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</row>
    <row r="192" spans="2:11">
      <c r="B192" s="217"/>
      <c r="C192" s="218"/>
      <c r="D192" s="218"/>
      <c r="E192" s="218"/>
      <c r="F192" s="218"/>
      <c r="G192" s="218"/>
      <c r="H192" s="218"/>
      <c r="I192" s="218"/>
      <c r="J192" s="218"/>
      <c r="K192" s="219"/>
    </row>
    <row r="193" spans="2:11" ht="21">
      <c r="B193" s="220"/>
      <c r="C193" s="348" t="s">
        <v>1119</v>
      </c>
      <c r="D193" s="348"/>
      <c r="E193" s="348"/>
      <c r="F193" s="348"/>
      <c r="G193" s="348"/>
      <c r="H193" s="348"/>
      <c r="I193" s="348"/>
      <c r="J193" s="348"/>
      <c r="K193" s="221"/>
    </row>
    <row r="194" spans="2:11" ht="25.5" customHeight="1">
      <c r="B194" s="220"/>
      <c r="C194" s="289" t="s">
        <v>1120</v>
      </c>
      <c r="D194" s="289"/>
      <c r="E194" s="289"/>
      <c r="F194" s="289" t="s">
        <v>1121</v>
      </c>
      <c r="G194" s="290"/>
      <c r="H194" s="349" t="s">
        <v>1122</v>
      </c>
      <c r="I194" s="349"/>
      <c r="J194" s="349"/>
      <c r="K194" s="221"/>
    </row>
    <row r="195" spans="2:11" ht="5.25" customHeight="1">
      <c r="B195" s="250"/>
      <c r="C195" s="247"/>
      <c r="D195" s="247"/>
      <c r="E195" s="247"/>
      <c r="F195" s="247"/>
      <c r="G195" s="230"/>
      <c r="H195" s="247"/>
      <c r="I195" s="247"/>
      <c r="J195" s="247"/>
      <c r="K195" s="271"/>
    </row>
    <row r="196" spans="2:11" ht="15" customHeight="1">
      <c r="B196" s="250"/>
      <c r="C196" s="230" t="s">
        <v>1123</v>
      </c>
      <c r="D196" s="230"/>
      <c r="E196" s="230"/>
      <c r="F196" s="249" t="s">
        <v>41</v>
      </c>
      <c r="G196" s="230"/>
      <c r="H196" s="347" t="s">
        <v>1124</v>
      </c>
      <c r="I196" s="347"/>
      <c r="J196" s="347"/>
      <c r="K196" s="271"/>
    </row>
    <row r="197" spans="2:11" ht="15" customHeight="1">
      <c r="B197" s="250"/>
      <c r="C197" s="256"/>
      <c r="D197" s="230"/>
      <c r="E197" s="230"/>
      <c r="F197" s="249" t="s">
        <v>42</v>
      </c>
      <c r="G197" s="230"/>
      <c r="H197" s="347" t="s">
        <v>1125</v>
      </c>
      <c r="I197" s="347"/>
      <c r="J197" s="347"/>
      <c r="K197" s="271"/>
    </row>
    <row r="198" spans="2:11" ht="15" customHeight="1">
      <c r="B198" s="250"/>
      <c r="C198" s="256"/>
      <c r="D198" s="230"/>
      <c r="E198" s="230"/>
      <c r="F198" s="249" t="s">
        <v>45</v>
      </c>
      <c r="G198" s="230"/>
      <c r="H198" s="347" t="s">
        <v>1126</v>
      </c>
      <c r="I198" s="347"/>
      <c r="J198" s="347"/>
      <c r="K198" s="271"/>
    </row>
    <row r="199" spans="2:11" ht="15" customHeight="1">
      <c r="B199" s="250"/>
      <c r="C199" s="230"/>
      <c r="D199" s="230"/>
      <c r="E199" s="230"/>
      <c r="F199" s="249" t="s">
        <v>43</v>
      </c>
      <c r="G199" s="230"/>
      <c r="H199" s="347" t="s">
        <v>1127</v>
      </c>
      <c r="I199" s="347"/>
      <c r="J199" s="347"/>
      <c r="K199" s="271"/>
    </row>
    <row r="200" spans="2:11" ht="15" customHeight="1">
      <c r="B200" s="250"/>
      <c r="C200" s="230"/>
      <c r="D200" s="230"/>
      <c r="E200" s="230"/>
      <c r="F200" s="249" t="s">
        <v>44</v>
      </c>
      <c r="G200" s="230"/>
      <c r="H200" s="347" t="s">
        <v>1128</v>
      </c>
      <c r="I200" s="347"/>
      <c r="J200" s="347"/>
      <c r="K200" s="271"/>
    </row>
    <row r="201" spans="2:11" ht="15" customHeight="1">
      <c r="B201" s="250"/>
      <c r="C201" s="230"/>
      <c r="D201" s="230"/>
      <c r="E201" s="230"/>
      <c r="F201" s="249"/>
      <c r="G201" s="230"/>
      <c r="H201" s="230"/>
      <c r="I201" s="230"/>
      <c r="J201" s="230"/>
      <c r="K201" s="271"/>
    </row>
    <row r="202" spans="2:11" ht="15" customHeight="1">
      <c r="B202" s="250"/>
      <c r="C202" s="230" t="s">
        <v>1076</v>
      </c>
      <c r="D202" s="230"/>
      <c r="E202" s="230"/>
      <c r="F202" s="249" t="s">
        <v>76</v>
      </c>
      <c r="G202" s="230"/>
      <c r="H202" s="347" t="s">
        <v>1129</v>
      </c>
      <c r="I202" s="347"/>
      <c r="J202" s="347"/>
      <c r="K202" s="271"/>
    </row>
    <row r="203" spans="2:11" ht="15" customHeight="1">
      <c r="B203" s="250"/>
      <c r="C203" s="256"/>
      <c r="D203" s="230"/>
      <c r="E203" s="230"/>
      <c r="F203" s="249" t="s">
        <v>976</v>
      </c>
      <c r="G203" s="230"/>
      <c r="H203" s="347" t="s">
        <v>977</v>
      </c>
      <c r="I203" s="347"/>
      <c r="J203" s="347"/>
      <c r="K203" s="271"/>
    </row>
    <row r="204" spans="2:11" ht="15" customHeight="1">
      <c r="B204" s="250"/>
      <c r="C204" s="230"/>
      <c r="D204" s="230"/>
      <c r="E204" s="230"/>
      <c r="F204" s="249" t="s">
        <v>974</v>
      </c>
      <c r="G204" s="230"/>
      <c r="H204" s="347" t="s">
        <v>1130</v>
      </c>
      <c r="I204" s="347"/>
      <c r="J204" s="347"/>
      <c r="K204" s="271"/>
    </row>
    <row r="205" spans="2:11" ht="15" customHeight="1">
      <c r="B205" s="291"/>
      <c r="C205" s="256"/>
      <c r="D205" s="256"/>
      <c r="E205" s="256"/>
      <c r="F205" s="249" t="s">
        <v>978</v>
      </c>
      <c r="G205" s="235"/>
      <c r="H205" s="346" t="s">
        <v>979</v>
      </c>
      <c r="I205" s="346"/>
      <c r="J205" s="346"/>
      <c r="K205" s="292"/>
    </row>
    <row r="206" spans="2:11" ht="15" customHeight="1">
      <c r="B206" s="291"/>
      <c r="C206" s="256"/>
      <c r="D206" s="256"/>
      <c r="E206" s="256"/>
      <c r="F206" s="249" t="s">
        <v>701</v>
      </c>
      <c r="G206" s="235"/>
      <c r="H206" s="346" t="s">
        <v>1131</v>
      </c>
      <c r="I206" s="346"/>
      <c r="J206" s="346"/>
      <c r="K206" s="292"/>
    </row>
    <row r="207" spans="2:11" ht="15" customHeight="1">
      <c r="B207" s="291"/>
      <c r="C207" s="256"/>
      <c r="D207" s="256"/>
      <c r="E207" s="256"/>
      <c r="F207" s="293"/>
      <c r="G207" s="235"/>
      <c r="H207" s="294"/>
      <c r="I207" s="294"/>
      <c r="J207" s="294"/>
      <c r="K207" s="292"/>
    </row>
    <row r="208" spans="2:11" ht="15" customHeight="1">
      <c r="B208" s="291"/>
      <c r="C208" s="230" t="s">
        <v>1100</v>
      </c>
      <c r="D208" s="256"/>
      <c r="E208" s="256"/>
      <c r="F208" s="249">
        <v>1</v>
      </c>
      <c r="G208" s="235"/>
      <c r="H208" s="346" t="s">
        <v>1132</v>
      </c>
      <c r="I208" s="346"/>
      <c r="J208" s="346"/>
      <c r="K208" s="292"/>
    </row>
    <row r="209" spans="2:11" ht="15" customHeight="1">
      <c r="B209" s="291"/>
      <c r="C209" s="256"/>
      <c r="D209" s="256"/>
      <c r="E209" s="256"/>
      <c r="F209" s="249">
        <v>2</v>
      </c>
      <c r="G209" s="235"/>
      <c r="H209" s="346" t="s">
        <v>1133</v>
      </c>
      <c r="I209" s="346"/>
      <c r="J209" s="346"/>
      <c r="K209" s="292"/>
    </row>
    <row r="210" spans="2:11" ht="15" customHeight="1">
      <c r="B210" s="291"/>
      <c r="C210" s="256"/>
      <c r="D210" s="256"/>
      <c r="E210" s="256"/>
      <c r="F210" s="249">
        <v>3</v>
      </c>
      <c r="G210" s="235"/>
      <c r="H210" s="346" t="s">
        <v>1134</v>
      </c>
      <c r="I210" s="346"/>
      <c r="J210" s="346"/>
      <c r="K210" s="292"/>
    </row>
    <row r="211" spans="2:11" ht="15" customHeight="1">
      <c r="B211" s="291"/>
      <c r="C211" s="256"/>
      <c r="D211" s="256"/>
      <c r="E211" s="256"/>
      <c r="F211" s="249">
        <v>4</v>
      </c>
      <c r="G211" s="235"/>
      <c r="H211" s="346" t="s">
        <v>1135</v>
      </c>
      <c r="I211" s="346"/>
      <c r="J211" s="346"/>
      <c r="K211" s="292"/>
    </row>
    <row r="212" spans="2:11" ht="12.75" customHeight="1">
      <c r="B212" s="295"/>
      <c r="C212" s="296"/>
      <c r="D212" s="296"/>
      <c r="E212" s="296"/>
      <c r="F212" s="296"/>
      <c r="G212" s="296"/>
      <c r="H212" s="296"/>
      <c r="I212" s="296"/>
      <c r="J212" s="296"/>
      <c r="K212" s="297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90"/>
  <sheetViews>
    <sheetView showGridLines="0" view="pageBreakPreview" zoomScale="85" zoomScaleSheetLayoutView="85" workbookViewId="0">
      <pane ySplit="1" topLeftCell="A65" activePane="bottomLeft" state="frozen"/>
      <selection pane="bottomLeft" activeCell="I80" sqref="I8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77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113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ROUND(J77,2)</f>
        <v>1001340.29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ROUND(SUM(BE77:BE88), 2)</f>
        <v>1001340.29</v>
      </c>
      <c r="G30" s="33"/>
      <c r="H30" s="33"/>
      <c r="I30" s="112">
        <v>0.21</v>
      </c>
      <c r="J30" s="111">
        <f>ROUND(ROUND((SUM(BE77:BE88)), 2)*I30, 2)</f>
        <v>210281.46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ROUND(SUM(BF77:BF88), 2)</f>
        <v>0</v>
      </c>
      <c r="G31" s="33"/>
      <c r="H31" s="33"/>
      <c r="I31" s="112">
        <v>0.15</v>
      </c>
      <c r="J31" s="111">
        <f>ROUND(ROUND((SUM(BF77:BF88)),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ROUND(SUM(BG77:BG88),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ROUND(SUM(BH77:BH88),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ROUND(SUM(BI77:BI88),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1211621.75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PS01 - ČOV - BC 125 - technologická část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J77</f>
        <v>1001340.29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119</v>
      </c>
      <c r="E57" s="131"/>
      <c r="F57" s="131"/>
      <c r="G57" s="131"/>
      <c r="H57" s="131"/>
      <c r="I57" s="132"/>
      <c r="J57" s="133">
        <f>J78</f>
        <v>1001340.29</v>
      </c>
      <c r="K57" s="134"/>
    </row>
    <row r="58" spans="2:47" s="1" customFormat="1" ht="21.75" customHeight="1">
      <c r="B58" s="32"/>
      <c r="C58" s="33"/>
      <c r="D58" s="33"/>
      <c r="E58" s="33"/>
      <c r="F58" s="33"/>
      <c r="G58" s="33"/>
      <c r="H58" s="33"/>
      <c r="I58" s="99"/>
      <c r="J58" s="33"/>
      <c r="K58" s="36"/>
    </row>
    <row r="59" spans="2:47" s="1" customFormat="1" ht="6.95" customHeight="1">
      <c r="B59" s="47"/>
      <c r="C59" s="48"/>
      <c r="D59" s="48"/>
      <c r="E59" s="48"/>
      <c r="F59" s="48"/>
      <c r="G59" s="48"/>
      <c r="H59" s="48"/>
      <c r="I59" s="120"/>
      <c r="J59" s="48"/>
      <c r="K59" s="49"/>
    </row>
    <row r="63" spans="2:47" s="1" customFormat="1" ht="6.95" customHeight="1">
      <c r="B63" s="50"/>
      <c r="C63" s="51"/>
      <c r="D63" s="51"/>
      <c r="E63" s="51"/>
      <c r="F63" s="51"/>
      <c r="G63" s="51"/>
      <c r="H63" s="51"/>
      <c r="I63" s="121"/>
      <c r="J63" s="51"/>
      <c r="K63" s="51"/>
      <c r="L63" s="32"/>
    </row>
    <row r="64" spans="2:47" s="1" customFormat="1" ht="36.950000000000003" customHeight="1">
      <c r="B64" s="32"/>
      <c r="C64" s="52" t="s">
        <v>120</v>
      </c>
      <c r="L64" s="32"/>
    </row>
    <row r="65" spans="2:65" s="1" customFormat="1" ht="6.95" customHeight="1">
      <c r="B65" s="32"/>
      <c r="L65" s="32"/>
    </row>
    <row r="66" spans="2:65" s="1" customFormat="1" ht="14.45" customHeight="1">
      <c r="B66" s="32"/>
      <c r="C66" s="54" t="s">
        <v>17</v>
      </c>
      <c r="L66" s="32"/>
    </row>
    <row r="67" spans="2:65" s="1" customFormat="1" ht="22.5" customHeight="1">
      <c r="B67" s="32"/>
      <c r="E67" s="345" t="str">
        <f>E7</f>
        <v>Mutná - ČOV, kanalizace a vodovod</v>
      </c>
      <c r="F67" s="322"/>
      <c r="G67" s="322"/>
      <c r="H67" s="322"/>
      <c r="L67" s="32"/>
    </row>
    <row r="68" spans="2:65" s="1" customFormat="1" ht="14.45" customHeight="1">
      <c r="B68" s="32"/>
      <c r="C68" s="54" t="s">
        <v>112</v>
      </c>
      <c r="L68" s="32"/>
    </row>
    <row r="69" spans="2:65" s="1" customFormat="1" ht="23.25" customHeight="1">
      <c r="B69" s="32"/>
      <c r="E69" s="319" t="str">
        <f>E9</f>
        <v>PS01 - ČOV - BC 125 - technologická část</v>
      </c>
      <c r="F69" s="322"/>
      <c r="G69" s="322"/>
      <c r="H69" s="322"/>
      <c r="L69" s="32"/>
    </row>
    <row r="70" spans="2:65" s="1" customFormat="1" ht="6.95" customHeight="1">
      <c r="B70" s="32"/>
      <c r="L70" s="32"/>
    </row>
    <row r="71" spans="2:65" s="1" customFormat="1" ht="18" customHeight="1">
      <c r="B71" s="32"/>
      <c r="C71" s="54" t="s">
        <v>23</v>
      </c>
      <c r="F71" s="135" t="str">
        <f>F12</f>
        <v xml:space="preserve"> </v>
      </c>
      <c r="I71" s="136" t="s">
        <v>25</v>
      </c>
      <c r="J71" s="58">
        <f>IF(J12="","",J12)</f>
        <v>42508</v>
      </c>
      <c r="L71" s="32"/>
    </row>
    <row r="72" spans="2:65" s="1" customFormat="1" ht="6.95" customHeight="1">
      <c r="B72" s="32"/>
      <c r="L72" s="32"/>
    </row>
    <row r="73" spans="2:65" s="1" customFormat="1" ht="15">
      <c r="B73" s="32"/>
      <c r="C73" s="54" t="s">
        <v>28</v>
      </c>
      <c r="F73" s="135" t="str">
        <f>E15</f>
        <v xml:space="preserve"> </v>
      </c>
      <c r="I73" s="136" t="s">
        <v>33</v>
      </c>
      <c r="J73" s="135" t="str">
        <f>E21</f>
        <v xml:space="preserve"> </v>
      </c>
      <c r="L73" s="32"/>
    </row>
    <row r="74" spans="2:65" s="1" customFormat="1" ht="14.45" customHeight="1">
      <c r="B74" s="32"/>
      <c r="C74" s="54" t="s">
        <v>31</v>
      </c>
      <c r="F74" s="135" t="str">
        <f>IF(E18="","",E18)</f>
        <v/>
      </c>
      <c r="L74" s="32"/>
    </row>
    <row r="75" spans="2:65" s="1" customFormat="1" ht="10.35" customHeight="1">
      <c r="B75" s="32"/>
      <c r="L75" s="32"/>
    </row>
    <row r="76" spans="2:65" s="9" customFormat="1" ht="29.25" customHeight="1">
      <c r="B76" s="137"/>
      <c r="C76" s="138" t="s">
        <v>121</v>
      </c>
      <c r="D76" s="139" t="s">
        <v>55</v>
      </c>
      <c r="E76" s="139" t="s">
        <v>51</v>
      </c>
      <c r="F76" s="139" t="s">
        <v>122</v>
      </c>
      <c r="G76" s="139" t="s">
        <v>123</v>
      </c>
      <c r="H76" s="139" t="s">
        <v>124</v>
      </c>
      <c r="I76" s="140" t="s">
        <v>125</v>
      </c>
      <c r="J76" s="139" t="s">
        <v>116</v>
      </c>
      <c r="K76" s="141" t="s">
        <v>126</v>
      </c>
      <c r="L76" s="137"/>
      <c r="M76" s="64" t="s">
        <v>127</v>
      </c>
      <c r="N76" s="65" t="s">
        <v>40</v>
      </c>
      <c r="O76" s="65" t="s">
        <v>128</v>
      </c>
      <c r="P76" s="65" t="s">
        <v>129</v>
      </c>
      <c r="Q76" s="65" t="s">
        <v>130</v>
      </c>
      <c r="R76" s="65" t="s">
        <v>131</v>
      </c>
      <c r="S76" s="65" t="s">
        <v>132</v>
      </c>
      <c r="T76" s="66" t="s">
        <v>133</v>
      </c>
    </row>
    <row r="77" spans="2:65" s="1" customFormat="1" ht="29.25" customHeight="1">
      <c r="B77" s="32"/>
      <c r="C77" s="68" t="s">
        <v>117</v>
      </c>
      <c r="J77" s="142">
        <f>BK77</f>
        <v>1001340.29</v>
      </c>
      <c r="L77" s="32"/>
      <c r="M77" s="67"/>
      <c r="N77" s="59"/>
      <c r="O77" s="59"/>
      <c r="P77" s="143">
        <f>P78</f>
        <v>0</v>
      </c>
      <c r="Q77" s="59"/>
      <c r="R77" s="143">
        <f>R78</f>
        <v>0</v>
      </c>
      <c r="S77" s="59"/>
      <c r="T77" s="144">
        <f>T78</f>
        <v>0</v>
      </c>
      <c r="AT77" s="16" t="s">
        <v>69</v>
      </c>
      <c r="AU77" s="16" t="s">
        <v>118</v>
      </c>
      <c r="BK77" s="145">
        <f>BK78</f>
        <v>1001340.29</v>
      </c>
    </row>
    <row r="78" spans="2:65" s="10" customFormat="1" ht="37.35" customHeight="1">
      <c r="B78" s="146"/>
      <c r="D78" s="147" t="s">
        <v>69</v>
      </c>
      <c r="E78" s="148" t="s">
        <v>134</v>
      </c>
      <c r="F78" s="148" t="s">
        <v>135</v>
      </c>
      <c r="I78" s="149"/>
      <c r="J78" s="150">
        <f>BK78</f>
        <v>1001340.29</v>
      </c>
      <c r="L78" s="146"/>
      <c r="M78" s="151"/>
      <c r="N78" s="152"/>
      <c r="O78" s="152"/>
      <c r="P78" s="153">
        <f>SUM(P79:P88)</f>
        <v>0</v>
      </c>
      <c r="Q78" s="152"/>
      <c r="R78" s="153">
        <f>SUM(R79:R88)</f>
        <v>0</v>
      </c>
      <c r="S78" s="152"/>
      <c r="T78" s="154">
        <f>SUM(T79:T88)</f>
        <v>0</v>
      </c>
      <c r="AR78" s="155" t="s">
        <v>136</v>
      </c>
      <c r="AT78" s="156" t="s">
        <v>69</v>
      </c>
      <c r="AU78" s="156" t="s">
        <v>70</v>
      </c>
      <c r="AY78" s="155" t="s">
        <v>137</v>
      </c>
      <c r="BK78" s="157">
        <f>SUM(BK79:BK88)</f>
        <v>1001340.29</v>
      </c>
    </row>
    <row r="79" spans="2:65" s="1" customFormat="1" ht="31.5" customHeight="1">
      <c r="B79" s="158"/>
      <c r="C79" s="159" t="s">
        <v>22</v>
      </c>
      <c r="D79" s="159" t="s">
        <v>138</v>
      </c>
      <c r="E79" s="160" t="s">
        <v>139</v>
      </c>
      <c r="F79" s="161" t="s">
        <v>140</v>
      </c>
      <c r="G79" s="162" t="s">
        <v>141</v>
      </c>
      <c r="H79" s="163">
        <v>1</v>
      </c>
      <c r="I79" s="164">
        <v>536238.81000000006</v>
      </c>
      <c r="J79" s="165">
        <f t="shared" ref="J79:J88" si="0">ROUND(I79*H79,2)</f>
        <v>536238.81000000006</v>
      </c>
      <c r="K79" s="161" t="s">
        <v>142</v>
      </c>
      <c r="L79" s="32"/>
      <c r="M79" s="166" t="s">
        <v>3</v>
      </c>
      <c r="N79" s="167" t="s">
        <v>41</v>
      </c>
      <c r="O79" s="33"/>
      <c r="P79" s="168">
        <f t="shared" ref="P79:P88" si="1">O79*H79</f>
        <v>0</v>
      </c>
      <c r="Q79" s="168">
        <v>0</v>
      </c>
      <c r="R79" s="168">
        <f t="shared" ref="R79:R88" si="2">Q79*H79</f>
        <v>0</v>
      </c>
      <c r="S79" s="168">
        <v>0</v>
      </c>
      <c r="T79" s="169">
        <f t="shared" ref="T79:T88" si="3">S79*H79</f>
        <v>0</v>
      </c>
      <c r="AR79" s="16" t="s">
        <v>143</v>
      </c>
      <c r="AT79" s="16" t="s">
        <v>138</v>
      </c>
      <c r="AU79" s="16" t="s">
        <v>22</v>
      </c>
      <c r="AY79" s="16" t="s">
        <v>137</v>
      </c>
      <c r="BE79" s="170">
        <f t="shared" ref="BE79:BE88" si="4">IF(N79="základní",J79,0)</f>
        <v>536238.81000000006</v>
      </c>
      <c r="BF79" s="170">
        <f t="shared" ref="BF79:BF88" si="5">IF(N79="snížená",J79,0)</f>
        <v>0</v>
      </c>
      <c r="BG79" s="170">
        <f t="shared" ref="BG79:BG88" si="6">IF(N79="zákl. přenesená",J79,0)</f>
        <v>0</v>
      </c>
      <c r="BH79" s="170">
        <f t="shared" ref="BH79:BH88" si="7">IF(N79="sníž. přenesená",J79,0)</f>
        <v>0</v>
      </c>
      <c r="BI79" s="170">
        <f t="shared" ref="BI79:BI88" si="8">IF(N79="nulová",J79,0)</f>
        <v>0</v>
      </c>
      <c r="BJ79" s="16" t="s">
        <v>22</v>
      </c>
      <c r="BK79" s="170">
        <f t="shared" ref="BK79:BK88" si="9">ROUND(I79*H79,2)</f>
        <v>536238.81000000006</v>
      </c>
      <c r="BL79" s="16" t="s">
        <v>143</v>
      </c>
      <c r="BM79" s="16" t="s">
        <v>144</v>
      </c>
    </row>
    <row r="80" spans="2:65" s="1" customFormat="1" ht="22.5" customHeight="1">
      <c r="B80" s="158"/>
      <c r="C80" s="159" t="s">
        <v>78</v>
      </c>
      <c r="D80" s="159" t="s">
        <v>138</v>
      </c>
      <c r="E80" s="160" t="s">
        <v>145</v>
      </c>
      <c r="F80" s="161" t="s">
        <v>146</v>
      </c>
      <c r="G80" s="162" t="s">
        <v>141</v>
      </c>
      <c r="H80" s="163">
        <v>1</v>
      </c>
      <c r="I80" s="164">
        <v>87681.963600000017</v>
      </c>
      <c r="J80" s="165">
        <f t="shared" si="0"/>
        <v>87681.96</v>
      </c>
      <c r="K80" s="161" t="s">
        <v>142</v>
      </c>
      <c r="L80" s="32"/>
      <c r="M80" s="166" t="s">
        <v>3</v>
      </c>
      <c r="N80" s="167" t="s">
        <v>41</v>
      </c>
      <c r="O80" s="33"/>
      <c r="P80" s="168">
        <f t="shared" si="1"/>
        <v>0</v>
      </c>
      <c r="Q80" s="168">
        <v>0</v>
      </c>
      <c r="R80" s="168">
        <f t="shared" si="2"/>
        <v>0</v>
      </c>
      <c r="S80" s="168">
        <v>0</v>
      </c>
      <c r="T80" s="169">
        <f t="shared" si="3"/>
        <v>0</v>
      </c>
      <c r="AR80" s="16" t="s">
        <v>143</v>
      </c>
      <c r="AT80" s="16" t="s">
        <v>138</v>
      </c>
      <c r="AU80" s="16" t="s">
        <v>22</v>
      </c>
      <c r="AY80" s="16" t="s">
        <v>137</v>
      </c>
      <c r="BE80" s="170">
        <f t="shared" si="4"/>
        <v>87681.96</v>
      </c>
      <c r="BF80" s="170">
        <f t="shared" si="5"/>
        <v>0</v>
      </c>
      <c r="BG80" s="170">
        <f t="shared" si="6"/>
        <v>0</v>
      </c>
      <c r="BH80" s="170">
        <f t="shared" si="7"/>
        <v>0</v>
      </c>
      <c r="BI80" s="170">
        <f t="shared" si="8"/>
        <v>0</v>
      </c>
      <c r="BJ80" s="16" t="s">
        <v>22</v>
      </c>
      <c r="BK80" s="170">
        <f t="shared" si="9"/>
        <v>87681.96</v>
      </c>
      <c r="BL80" s="16" t="s">
        <v>143</v>
      </c>
      <c r="BM80" s="16" t="s">
        <v>147</v>
      </c>
    </row>
    <row r="81" spans="2:65" s="1" customFormat="1" ht="22.5" customHeight="1">
      <c r="B81" s="158"/>
      <c r="C81" s="159" t="s">
        <v>148</v>
      </c>
      <c r="D81" s="159" t="s">
        <v>138</v>
      </c>
      <c r="E81" s="160" t="s">
        <v>149</v>
      </c>
      <c r="F81" s="161" t="s">
        <v>150</v>
      </c>
      <c r="G81" s="162" t="s">
        <v>141</v>
      </c>
      <c r="H81" s="163">
        <v>1</v>
      </c>
      <c r="I81" s="164">
        <v>90413.400000000009</v>
      </c>
      <c r="J81" s="165">
        <f t="shared" si="0"/>
        <v>90413.4</v>
      </c>
      <c r="K81" s="161" t="s">
        <v>142</v>
      </c>
      <c r="L81" s="32"/>
      <c r="M81" s="166" t="s">
        <v>3</v>
      </c>
      <c r="N81" s="167" t="s">
        <v>41</v>
      </c>
      <c r="O81" s="33"/>
      <c r="P81" s="168">
        <f t="shared" si="1"/>
        <v>0</v>
      </c>
      <c r="Q81" s="168">
        <v>0</v>
      </c>
      <c r="R81" s="168">
        <f t="shared" si="2"/>
        <v>0</v>
      </c>
      <c r="S81" s="168">
        <v>0</v>
      </c>
      <c r="T81" s="169">
        <f t="shared" si="3"/>
        <v>0</v>
      </c>
      <c r="AR81" s="16" t="s">
        <v>143</v>
      </c>
      <c r="AT81" s="16" t="s">
        <v>138</v>
      </c>
      <c r="AU81" s="16" t="s">
        <v>22</v>
      </c>
      <c r="AY81" s="16" t="s">
        <v>137</v>
      </c>
      <c r="BE81" s="170">
        <f t="shared" si="4"/>
        <v>90413.4</v>
      </c>
      <c r="BF81" s="170">
        <f t="shared" si="5"/>
        <v>0</v>
      </c>
      <c r="BG81" s="170">
        <f t="shared" si="6"/>
        <v>0</v>
      </c>
      <c r="BH81" s="170">
        <f t="shared" si="7"/>
        <v>0</v>
      </c>
      <c r="BI81" s="170">
        <f t="shared" si="8"/>
        <v>0</v>
      </c>
      <c r="BJ81" s="16" t="s">
        <v>22</v>
      </c>
      <c r="BK81" s="170">
        <f t="shared" si="9"/>
        <v>90413.4</v>
      </c>
      <c r="BL81" s="16" t="s">
        <v>143</v>
      </c>
      <c r="BM81" s="16" t="s">
        <v>151</v>
      </c>
    </row>
    <row r="82" spans="2:65" s="1" customFormat="1" ht="22.5" customHeight="1">
      <c r="B82" s="158"/>
      <c r="C82" s="159" t="s">
        <v>136</v>
      </c>
      <c r="D82" s="159" t="s">
        <v>138</v>
      </c>
      <c r="E82" s="160" t="s">
        <v>152</v>
      </c>
      <c r="F82" s="161" t="s">
        <v>153</v>
      </c>
      <c r="G82" s="162" t="s">
        <v>141</v>
      </c>
      <c r="H82" s="163">
        <v>1</v>
      </c>
      <c r="I82" s="164">
        <v>18988.173600000002</v>
      </c>
      <c r="J82" s="165">
        <f t="shared" si="0"/>
        <v>18988.169999999998</v>
      </c>
      <c r="K82" s="161" t="s">
        <v>142</v>
      </c>
      <c r="L82" s="32"/>
      <c r="M82" s="166" t="s">
        <v>3</v>
      </c>
      <c r="N82" s="167" t="s">
        <v>41</v>
      </c>
      <c r="O82" s="33"/>
      <c r="P82" s="168">
        <f t="shared" si="1"/>
        <v>0</v>
      </c>
      <c r="Q82" s="168">
        <v>0</v>
      </c>
      <c r="R82" s="168">
        <f t="shared" si="2"/>
        <v>0</v>
      </c>
      <c r="S82" s="168">
        <v>0</v>
      </c>
      <c r="T82" s="169">
        <f t="shared" si="3"/>
        <v>0</v>
      </c>
      <c r="AR82" s="16" t="s">
        <v>143</v>
      </c>
      <c r="AT82" s="16" t="s">
        <v>138</v>
      </c>
      <c r="AU82" s="16" t="s">
        <v>22</v>
      </c>
      <c r="AY82" s="16" t="s">
        <v>137</v>
      </c>
      <c r="BE82" s="170">
        <f t="shared" si="4"/>
        <v>18988.169999999998</v>
      </c>
      <c r="BF82" s="170">
        <f t="shared" si="5"/>
        <v>0</v>
      </c>
      <c r="BG82" s="170">
        <f t="shared" si="6"/>
        <v>0</v>
      </c>
      <c r="BH82" s="170">
        <f t="shared" si="7"/>
        <v>0</v>
      </c>
      <c r="BI82" s="170">
        <f t="shared" si="8"/>
        <v>0</v>
      </c>
      <c r="BJ82" s="16" t="s">
        <v>22</v>
      </c>
      <c r="BK82" s="170">
        <f t="shared" si="9"/>
        <v>18988.169999999998</v>
      </c>
      <c r="BL82" s="16" t="s">
        <v>143</v>
      </c>
      <c r="BM82" s="16" t="s">
        <v>154</v>
      </c>
    </row>
    <row r="83" spans="2:65" s="1" customFormat="1" ht="22.5" customHeight="1">
      <c r="B83" s="158"/>
      <c r="C83" s="159" t="s">
        <v>155</v>
      </c>
      <c r="D83" s="159" t="s">
        <v>138</v>
      </c>
      <c r="E83" s="160" t="s">
        <v>156</v>
      </c>
      <c r="F83" s="161" t="s">
        <v>157</v>
      </c>
      <c r="G83" s="162" t="s">
        <v>141</v>
      </c>
      <c r="H83" s="163">
        <v>1</v>
      </c>
      <c r="I83" s="164">
        <v>110464.78080000001</v>
      </c>
      <c r="J83" s="165">
        <f t="shared" si="0"/>
        <v>110464.78</v>
      </c>
      <c r="K83" s="161" t="s">
        <v>142</v>
      </c>
      <c r="L83" s="32"/>
      <c r="M83" s="166" t="s">
        <v>3</v>
      </c>
      <c r="N83" s="167" t="s">
        <v>41</v>
      </c>
      <c r="O83" s="33"/>
      <c r="P83" s="168">
        <f t="shared" si="1"/>
        <v>0</v>
      </c>
      <c r="Q83" s="168">
        <v>0</v>
      </c>
      <c r="R83" s="168">
        <f t="shared" si="2"/>
        <v>0</v>
      </c>
      <c r="S83" s="168">
        <v>0</v>
      </c>
      <c r="T83" s="169">
        <f t="shared" si="3"/>
        <v>0</v>
      </c>
      <c r="AR83" s="16" t="s">
        <v>143</v>
      </c>
      <c r="AT83" s="16" t="s">
        <v>138</v>
      </c>
      <c r="AU83" s="16" t="s">
        <v>22</v>
      </c>
      <c r="AY83" s="16" t="s">
        <v>137</v>
      </c>
      <c r="BE83" s="170">
        <f t="shared" si="4"/>
        <v>110464.78</v>
      </c>
      <c r="BF83" s="170">
        <f t="shared" si="5"/>
        <v>0</v>
      </c>
      <c r="BG83" s="170">
        <f t="shared" si="6"/>
        <v>0</v>
      </c>
      <c r="BH83" s="170">
        <f t="shared" si="7"/>
        <v>0</v>
      </c>
      <c r="BI83" s="170">
        <f t="shared" si="8"/>
        <v>0</v>
      </c>
      <c r="BJ83" s="16" t="s">
        <v>22</v>
      </c>
      <c r="BK83" s="170">
        <f t="shared" si="9"/>
        <v>110464.78</v>
      </c>
      <c r="BL83" s="16" t="s">
        <v>143</v>
      </c>
      <c r="BM83" s="16" t="s">
        <v>158</v>
      </c>
    </row>
    <row r="84" spans="2:65" s="1" customFormat="1" ht="22.5" customHeight="1">
      <c r="B84" s="158"/>
      <c r="C84" s="159" t="s">
        <v>159</v>
      </c>
      <c r="D84" s="159" t="s">
        <v>138</v>
      </c>
      <c r="E84" s="160" t="s">
        <v>160</v>
      </c>
      <c r="F84" s="161" t="s">
        <v>161</v>
      </c>
      <c r="G84" s="162" t="s">
        <v>141</v>
      </c>
      <c r="H84" s="163">
        <v>1</v>
      </c>
      <c r="I84" s="164">
        <v>20937.84</v>
      </c>
      <c r="J84" s="165">
        <f t="shared" si="0"/>
        <v>20937.84</v>
      </c>
      <c r="K84" s="161" t="s">
        <v>142</v>
      </c>
      <c r="L84" s="32"/>
      <c r="M84" s="166" t="s">
        <v>3</v>
      </c>
      <c r="N84" s="167" t="s">
        <v>41</v>
      </c>
      <c r="O84" s="33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6" t="s">
        <v>143</v>
      </c>
      <c r="AT84" s="16" t="s">
        <v>138</v>
      </c>
      <c r="AU84" s="16" t="s">
        <v>22</v>
      </c>
      <c r="AY84" s="16" t="s">
        <v>137</v>
      </c>
      <c r="BE84" s="170">
        <f t="shared" si="4"/>
        <v>20937.84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6" t="s">
        <v>22</v>
      </c>
      <c r="BK84" s="170">
        <f t="shared" si="9"/>
        <v>20937.84</v>
      </c>
      <c r="BL84" s="16" t="s">
        <v>143</v>
      </c>
      <c r="BM84" s="16" t="s">
        <v>162</v>
      </c>
    </row>
    <row r="85" spans="2:65" s="1" customFormat="1" ht="22.5" customHeight="1">
      <c r="B85" s="158"/>
      <c r="C85" s="159" t="s">
        <v>163</v>
      </c>
      <c r="D85" s="159" t="s">
        <v>138</v>
      </c>
      <c r="E85" s="160" t="s">
        <v>164</v>
      </c>
      <c r="F85" s="161" t="s">
        <v>165</v>
      </c>
      <c r="G85" s="162" t="s">
        <v>141</v>
      </c>
      <c r="H85" s="163">
        <v>1</v>
      </c>
      <c r="I85" s="164">
        <v>50849.040000000008</v>
      </c>
      <c r="J85" s="165">
        <f t="shared" si="0"/>
        <v>50849.04</v>
      </c>
      <c r="K85" s="161" t="s">
        <v>142</v>
      </c>
      <c r="L85" s="32"/>
      <c r="M85" s="166" t="s">
        <v>3</v>
      </c>
      <c r="N85" s="167" t="s">
        <v>41</v>
      </c>
      <c r="O85" s="33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6" t="s">
        <v>143</v>
      </c>
      <c r="AT85" s="16" t="s">
        <v>138</v>
      </c>
      <c r="AU85" s="16" t="s">
        <v>22</v>
      </c>
      <c r="AY85" s="16" t="s">
        <v>137</v>
      </c>
      <c r="BE85" s="170">
        <f t="shared" si="4"/>
        <v>50849.04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6" t="s">
        <v>22</v>
      </c>
      <c r="BK85" s="170">
        <f t="shared" si="9"/>
        <v>50849.04</v>
      </c>
      <c r="BL85" s="16" t="s">
        <v>143</v>
      </c>
      <c r="BM85" s="16" t="s">
        <v>166</v>
      </c>
    </row>
    <row r="86" spans="2:65" s="1" customFormat="1" ht="22.5" customHeight="1">
      <c r="B86" s="158"/>
      <c r="C86" s="159" t="s">
        <v>167</v>
      </c>
      <c r="D86" s="159" t="s">
        <v>138</v>
      </c>
      <c r="E86" s="160" t="s">
        <v>168</v>
      </c>
      <c r="F86" s="161" t="s">
        <v>169</v>
      </c>
      <c r="G86" s="162" t="s">
        <v>141</v>
      </c>
      <c r="H86" s="163">
        <v>1</v>
      </c>
      <c r="I86" s="164">
        <v>31406.760000000006</v>
      </c>
      <c r="J86" s="165">
        <f t="shared" si="0"/>
        <v>31406.76</v>
      </c>
      <c r="K86" s="161" t="s">
        <v>142</v>
      </c>
      <c r="L86" s="32"/>
      <c r="M86" s="166" t="s">
        <v>3</v>
      </c>
      <c r="N86" s="167" t="s">
        <v>41</v>
      </c>
      <c r="O86" s="33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6" t="s">
        <v>143</v>
      </c>
      <c r="AT86" s="16" t="s">
        <v>138</v>
      </c>
      <c r="AU86" s="16" t="s">
        <v>22</v>
      </c>
      <c r="AY86" s="16" t="s">
        <v>137</v>
      </c>
      <c r="BE86" s="170">
        <f t="shared" si="4"/>
        <v>31406.76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6" t="s">
        <v>22</v>
      </c>
      <c r="BK86" s="170">
        <f t="shared" si="9"/>
        <v>31406.76</v>
      </c>
      <c r="BL86" s="16" t="s">
        <v>143</v>
      </c>
      <c r="BM86" s="16" t="s">
        <v>170</v>
      </c>
    </row>
    <row r="87" spans="2:65" s="1" customFormat="1" ht="22.5" customHeight="1">
      <c r="B87" s="158"/>
      <c r="C87" s="159" t="s">
        <v>171</v>
      </c>
      <c r="D87" s="159" t="s">
        <v>138</v>
      </c>
      <c r="E87" s="160" t="s">
        <v>172</v>
      </c>
      <c r="F87" s="161" t="s">
        <v>173</v>
      </c>
      <c r="G87" s="162" t="s">
        <v>141</v>
      </c>
      <c r="H87" s="163">
        <v>1</v>
      </c>
      <c r="I87" s="164">
        <v>18421.220400000002</v>
      </c>
      <c r="J87" s="165">
        <f t="shared" si="0"/>
        <v>18421.22</v>
      </c>
      <c r="K87" s="161" t="s">
        <v>142</v>
      </c>
      <c r="L87" s="32"/>
      <c r="M87" s="166" t="s">
        <v>3</v>
      </c>
      <c r="N87" s="167" t="s">
        <v>41</v>
      </c>
      <c r="O87" s="33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6" t="s">
        <v>143</v>
      </c>
      <c r="AT87" s="16" t="s">
        <v>138</v>
      </c>
      <c r="AU87" s="16" t="s">
        <v>22</v>
      </c>
      <c r="AY87" s="16" t="s">
        <v>137</v>
      </c>
      <c r="BE87" s="170">
        <f t="shared" si="4"/>
        <v>18421.22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6" t="s">
        <v>22</v>
      </c>
      <c r="BK87" s="170">
        <f t="shared" si="9"/>
        <v>18421.22</v>
      </c>
      <c r="BL87" s="16" t="s">
        <v>143</v>
      </c>
      <c r="BM87" s="16" t="s">
        <v>174</v>
      </c>
    </row>
    <row r="88" spans="2:65" s="1" customFormat="1" ht="22.5" customHeight="1">
      <c r="B88" s="158"/>
      <c r="C88" s="159" t="s">
        <v>26</v>
      </c>
      <c r="D88" s="159" t="s">
        <v>138</v>
      </c>
      <c r="E88" s="160" t="s">
        <v>175</v>
      </c>
      <c r="F88" s="161" t="s">
        <v>176</v>
      </c>
      <c r="G88" s="162" t="s">
        <v>141</v>
      </c>
      <c r="H88" s="163">
        <v>1</v>
      </c>
      <c r="I88" s="164">
        <v>35938.306799999998</v>
      </c>
      <c r="J88" s="165">
        <f t="shared" si="0"/>
        <v>35938.31</v>
      </c>
      <c r="K88" s="161" t="s">
        <v>142</v>
      </c>
      <c r="L88" s="32"/>
      <c r="M88" s="166" t="s">
        <v>3</v>
      </c>
      <c r="N88" s="171" t="s">
        <v>41</v>
      </c>
      <c r="O88" s="172"/>
      <c r="P88" s="173">
        <f t="shared" si="1"/>
        <v>0</v>
      </c>
      <c r="Q88" s="173">
        <v>0</v>
      </c>
      <c r="R88" s="173">
        <f t="shared" si="2"/>
        <v>0</v>
      </c>
      <c r="S88" s="173">
        <v>0</v>
      </c>
      <c r="T88" s="174">
        <f t="shared" si="3"/>
        <v>0</v>
      </c>
      <c r="AR88" s="16" t="s">
        <v>143</v>
      </c>
      <c r="AT88" s="16" t="s">
        <v>138</v>
      </c>
      <c r="AU88" s="16" t="s">
        <v>22</v>
      </c>
      <c r="AY88" s="16" t="s">
        <v>137</v>
      </c>
      <c r="BE88" s="170">
        <f t="shared" si="4"/>
        <v>35938.31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6" t="s">
        <v>22</v>
      </c>
      <c r="BK88" s="170">
        <f t="shared" si="9"/>
        <v>35938.31</v>
      </c>
      <c r="BL88" s="16" t="s">
        <v>143</v>
      </c>
      <c r="BM88" s="16" t="s">
        <v>177</v>
      </c>
    </row>
    <row r="89" spans="2:65" s="1" customFormat="1" ht="6.95" customHeight="1">
      <c r="B89" s="47"/>
      <c r="C89" s="48"/>
      <c r="D89" s="48"/>
      <c r="E89" s="48"/>
      <c r="F89" s="48"/>
      <c r="G89" s="48"/>
      <c r="H89" s="48"/>
      <c r="I89" s="120"/>
      <c r="J89" s="48"/>
      <c r="K89" s="48"/>
      <c r="L89" s="32"/>
    </row>
    <row r="90" spans="2:65">
      <c r="AT90" s="175"/>
    </row>
  </sheetData>
  <autoFilter ref="C76:K88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93"/>
  <sheetViews>
    <sheetView showGridLines="0" view="pageBreakPreview" zoomScale="85" zoomScaleSheetLayoutView="85" workbookViewId="0">
      <pane ySplit="1" topLeftCell="A86" activePane="bottomLeft" state="frozen"/>
      <selection pane="bottomLeft" activeCell="I81" sqref="I8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81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178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ROUND(J77,2)</f>
        <v>471500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ROUND(SUM(BE77:BE91), 2)</f>
        <v>471500</v>
      </c>
      <c r="G30" s="33"/>
      <c r="H30" s="33"/>
      <c r="I30" s="112">
        <v>0.21</v>
      </c>
      <c r="J30" s="111">
        <f>ROUND(ROUND((SUM(BE77:BE91)), 2)*I30, 2)</f>
        <v>99015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ROUND(SUM(BF77:BF91), 2)</f>
        <v>0</v>
      </c>
      <c r="G31" s="33"/>
      <c r="H31" s="33"/>
      <c r="I31" s="112">
        <v>0.15</v>
      </c>
      <c r="J31" s="111">
        <f>ROUND(ROUND((SUM(BF77:BF91)),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ROUND(SUM(BG77:BG91),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ROUND(SUM(BH77:BH91),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ROUND(SUM(BI77:BI91),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570515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SO00 - Ostatní a všeobecné náklady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J77</f>
        <v>471500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179</v>
      </c>
      <c r="E57" s="131"/>
      <c r="F57" s="131"/>
      <c r="G57" s="131"/>
      <c r="H57" s="131"/>
      <c r="I57" s="132"/>
      <c r="J57" s="133">
        <f>J78</f>
        <v>471500</v>
      </c>
      <c r="K57" s="134"/>
    </row>
    <row r="58" spans="2:47" s="1" customFormat="1" ht="21.75" customHeight="1">
      <c r="B58" s="32"/>
      <c r="C58" s="33"/>
      <c r="D58" s="33"/>
      <c r="E58" s="33"/>
      <c r="F58" s="33"/>
      <c r="G58" s="33"/>
      <c r="H58" s="33"/>
      <c r="I58" s="99"/>
      <c r="J58" s="33"/>
      <c r="K58" s="36"/>
    </row>
    <row r="59" spans="2:47" s="1" customFormat="1" ht="6.95" customHeight="1">
      <c r="B59" s="47"/>
      <c r="C59" s="48"/>
      <c r="D59" s="48"/>
      <c r="E59" s="48"/>
      <c r="F59" s="48"/>
      <c r="G59" s="48"/>
      <c r="H59" s="48"/>
      <c r="I59" s="120"/>
      <c r="J59" s="48"/>
      <c r="K59" s="49"/>
    </row>
    <row r="63" spans="2:47" s="1" customFormat="1" ht="6.95" customHeight="1">
      <c r="B63" s="50"/>
      <c r="C63" s="51"/>
      <c r="D63" s="51"/>
      <c r="E63" s="51"/>
      <c r="F63" s="51"/>
      <c r="G63" s="51"/>
      <c r="H63" s="51"/>
      <c r="I63" s="121"/>
      <c r="J63" s="51"/>
      <c r="K63" s="51"/>
      <c r="L63" s="32"/>
    </row>
    <row r="64" spans="2:47" s="1" customFormat="1" ht="36.950000000000003" customHeight="1">
      <c r="B64" s="32"/>
      <c r="C64" s="52" t="s">
        <v>120</v>
      </c>
      <c r="L64" s="32"/>
    </row>
    <row r="65" spans="2:65" s="1" customFormat="1" ht="6.95" customHeight="1">
      <c r="B65" s="32"/>
      <c r="L65" s="32"/>
    </row>
    <row r="66" spans="2:65" s="1" customFormat="1" ht="14.45" customHeight="1">
      <c r="B66" s="32"/>
      <c r="C66" s="54" t="s">
        <v>17</v>
      </c>
      <c r="L66" s="32"/>
    </row>
    <row r="67" spans="2:65" s="1" customFormat="1" ht="22.5" customHeight="1">
      <c r="B67" s="32"/>
      <c r="E67" s="345" t="str">
        <f>E7</f>
        <v>Mutná - ČOV, kanalizace a vodovod</v>
      </c>
      <c r="F67" s="322"/>
      <c r="G67" s="322"/>
      <c r="H67" s="322"/>
      <c r="L67" s="32"/>
    </row>
    <row r="68" spans="2:65" s="1" customFormat="1" ht="14.45" customHeight="1">
      <c r="B68" s="32"/>
      <c r="C68" s="54" t="s">
        <v>112</v>
      </c>
      <c r="L68" s="32"/>
    </row>
    <row r="69" spans="2:65" s="1" customFormat="1" ht="23.25" customHeight="1">
      <c r="B69" s="32"/>
      <c r="E69" s="319" t="str">
        <f>E9</f>
        <v>SO00 - Ostatní a všeobecné náklady</v>
      </c>
      <c r="F69" s="322"/>
      <c r="G69" s="322"/>
      <c r="H69" s="322"/>
      <c r="L69" s="32"/>
    </row>
    <row r="70" spans="2:65" s="1" customFormat="1" ht="6.95" customHeight="1">
      <c r="B70" s="32"/>
      <c r="L70" s="32"/>
    </row>
    <row r="71" spans="2:65" s="1" customFormat="1" ht="18" customHeight="1">
      <c r="B71" s="32"/>
      <c r="C71" s="54" t="s">
        <v>23</v>
      </c>
      <c r="F71" s="135" t="str">
        <f>F12</f>
        <v xml:space="preserve"> </v>
      </c>
      <c r="I71" s="136" t="s">
        <v>25</v>
      </c>
      <c r="J71" s="58">
        <f>IF(J12="","",J12)</f>
        <v>42508</v>
      </c>
      <c r="L71" s="32"/>
    </row>
    <row r="72" spans="2:65" s="1" customFormat="1" ht="6.95" customHeight="1">
      <c r="B72" s="32"/>
      <c r="L72" s="32"/>
    </row>
    <row r="73" spans="2:65" s="1" customFormat="1" ht="15">
      <c r="B73" s="32"/>
      <c r="C73" s="54" t="s">
        <v>28</v>
      </c>
      <c r="F73" s="135" t="str">
        <f>E15</f>
        <v xml:space="preserve"> </v>
      </c>
      <c r="I73" s="136" t="s">
        <v>33</v>
      </c>
      <c r="J73" s="135" t="str">
        <f>E21</f>
        <v xml:space="preserve"> </v>
      </c>
      <c r="L73" s="32"/>
    </row>
    <row r="74" spans="2:65" s="1" customFormat="1" ht="14.45" customHeight="1">
      <c r="B74" s="32"/>
      <c r="C74" s="54" t="s">
        <v>31</v>
      </c>
      <c r="F74" s="135" t="str">
        <f>IF(E18="","",E18)</f>
        <v/>
      </c>
      <c r="L74" s="32"/>
    </row>
    <row r="75" spans="2:65" s="1" customFormat="1" ht="10.35" customHeight="1">
      <c r="B75" s="32"/>
      <c r="L75" s="32"/>
    </row>
    <row r="76" spans="2:65" s="9" customFormat="1" ht="29.25" customHeight="1">
      <c r="B76" s="137"/>
      <c r="C76" s="138" t="s">
        <v>121</v>
      </c>
      <c r="D76" s="139" t="s">
        <v>55</v>
      </c>
      <c r="E76" s="139" t="s">
        <v>51</v>
      </c>
      <c r="F76" s="139" t="s">
        <v>122</v>
      </c>
      <c r="G76" s="139" t="s">
        <v>123</v>
      </c>
      <c r="H76" s="139" t="s">
        <v>124</v>
      </c>
      <c r="I76" s="140" t="s">
        <v>125</v>
      </c>
      <c r="J76" s="139" t="s">
        <v>116</v>
      </c>
      <c r="K76" s="141" t="s">
        <v>126</v>
      </c>
      <c r="L76" s="137"/>
      <c r="M76" s="64" t="s">
        <v>127</v>
      </c>
      <c r="N76" s="65" t="s">
        <v>40</v>
      </c>
      <c r="O76" s="65" t="s">
        <v>128</v>
      </c>
      <c r="P76" s="65" t="s">
        <v>129</v>
      </c>
      <c r="Q76" s="65" t="s">
        <v>130</v>
      </c>
      <c r="R76" s="65" t="s">
        <v>131</v>
      </c>
      <c r="S76" s="65" t="s">
        <v>132</v>
      </c>
      <c r="T76" s="66" t="s">
        <v>133</v>
      </c>
    </row>
    <row r="77" spans="2:65" s="1" customFormat="1" ht="29.25" customHeight="1">
      <c r="B77" s="32"/>
      <c r="C77" s="68" t="s">
        <v>117</v>
      </c>
      <c r="J77" s="142">
        <f>BK77</f>
        <v>471500</v>
      </c>
      <c r="L77" s="32"/>
      <c r="M77" s="67"/>
      <c r="N77" s="59"/>
      <c r="O77" s="59"/>
      <c r="P77" s="143">
        <f>P78</f>
        <v>0</v>
      </c>
      <c r="Q77" s="59"/>
      <c r="R77" s="143">
        <f>R78</f>
        <v>0</v>
      </c>
      <c r="S77" s="59"/>
      <c r="T77" s="144">
        <f>T78</f>
        <v>0</v>
      </c>
      <c r="AT77" s="16" t="s">
        <v>69</v>
      </c>
      <c r="AU77" s="16" t="s">
        <v>118</v>
      </c>
      <c r="BK77" s="145">
        <f>BK78</f>
        <v>471500</v>
      </c>
    </row>
    <row r="78" spans="2:65" s="10" customFormat="1" ht="37.35" customHeight="1">
      <c r="B78" s="146"/>
      <c r="D78" s="147" t="s">
        <v>69</v>
      </c>
      <c r="E78" s="148" t="s">
        <v>180</v>
      </c>
      <c r="F78" s="148" t="s">
        <v>181</v>
      </c>
      <c r="I78" s="149"/>
      <c r="J78" s="150">
        <f>BK78</f>
        <v>471500</v>
      </c>
      <c r="L78" s="146"/>
      <c r="M78" s="151"/>
      <c r="N78" s="152"/>
      <c r="O78" s="152"/>
      <c r="P78" s="153">
        <f>SUM(P79:P91)</f>
        <v>0</v>
      </c>
      <c r="Q78" s="152"/>
      <c r="R78" s="153">
        <f>SUM(R79:R91)</f>
        <v>0</v>
      </c>
      <c r="S78" s="152"/>
      <c r="T78" s="154">
        <f>SUM(T79:T91)</f>
        <v>0</v>
      </c>
      <c r="AR78" s="155" t="s">
        <v>155</v>
      </c>
      <c r="AT78" s="156" t="s">
        <v>69</v>
      </c>
      <c r="AU78" s="156" t="s">
        <v>70</v>
      </c>
      <c r="AY78" s="155" t="s">
        <v>137</v>
      </c>
      <c r="BK78" s="157">
        <f>SUM(BK79:BK91)</f>
        <v>471500</v>
      </c>
    </row>
    <row r="79" spans="2:65" s="1" customFormat="1" ht="22.5" customHeight="1">
      <c r="B79" s="158"/>
      <c r="C79" s="159" t="s">
        <v>22</v>
      </c>
      <c r="D79" s="159" t="s">
        <v>138</v>
      </c>
      <c r="E79" s="160" t="s">
        <v>182</v>
      </c>
      <c r="F79" s="161" t="s">
        <v>183</v>
      </c>
      <c r="G79" s="162" t="s">
        <v>141</v>
      </c>
      <c r="H79" s="163">
        <v>1</v>
      </c>
      <c r="I79" s="164">
        <v>5150</v>
      </c>
      <c r="J79" s="165">
        <f t="shared" ref="J79:J91" si="0">ROUND(I79*H79,2)</f>
        <v>5150</v>
      </c>
      <c r="K79" s="161" t="s">
        <v>142</v>
      </c>
      <c r="L79" s="32"/>
      <c r="M79" s="166" t="s">
        <v>3</v>
      </c>
      <c r="N79" s="167" t="s">
        <v>41</v>
      </c>
      <c r="O79" s="33"/>
      <c r="P79" s="168">
        <f t="shared" ref="P79:P91" si="1">O79*H79</f>
        <v>0</v>
      </c>
      <c r="Q79" s="168">
        <v>0</v>
      </c>
      <c r="R79" s="168">
        <f t="shared" ref="R79:R91" si="2">Q79*H79</f>
        <v>0</v>
      </c>
      <c r="S79" s="168">
        <v>0</v>
      </c>
      <c r="T79" s="169">
        <f t="shared" ref="T79:T91" si="3">S79*H79</f>
        <v>0</v>
      </c>
      <c r="AR79" s="16" t="s">
        <v>136</v>
      </c>
      <c r="AT79" s="16" t="s">
        <v>138</v>
      </c>
      <c r="AU79" s="16" t="s">
        <v>22</v>
      </c>
      <c r="AY79" s="16" t="s">
        <v>137</v>
      </c>
      <c r="BE79" s="170">
        <f t="shared" ref="BE79:BE91" si="4">IF(N79="základní",J79,0)</f>
        <v>5150</v>
      </c>
      <c r="BF79" s="170">
        <f t="shared" ref="BF79:BF91" si="5">IF(N79="snížená",J79,0)</f>
        <v>0</v>
      </c>
      <c r="BG79" s="170">
        <f t="shared" ref="BG79:BG91" si="6">IF(N79="zákl. přenesená",J79,0)</f>
        <v>0</v>
      </c>
      <c r="BH79" s="170">
        <f t="shared" ref="BH79:BH91" si="7">IF(N79="sníž. přenesená",J79,0)</f>
        <v>0</v>
      </c>
      <c r="BI79" s="170">
        <f t="shared" ref="BI79:BI91" si="8">IF(N79="nulová",J79,0)</f>
        <v>0</v>
      </c>
      <c r="BJ79" s="16" t="s">
        <v>22</v>
      </c>
      <c r="BK79" s="170">
        <f t="shared" ref="BK79:BK91" si="9">ROUND(I79*H79,2)</f>
        <v>5150</v>
      </c>
      <c r="BL79" s="16" t="s">
        <v>136</v>
      </c>
      <c r="BM79" s="16" t="s">
        <v>184</v>
      </c>
    </row>
    <row r="80" spans="2:65" s="1" customFormat="1" ht="22.5" customHeight="1">
      <c r="B80" s="158"/>
      <c r="C80" s="159" t="s">
        <v>78</v>
      </c>
      <c r="D80" s="159" t="s">
        <v>138</v>
      </c>
      <c r="E80" s="160" t="s">
        <v>185</v>
      </c>
      <c r="F80" s="161" t="s">
        <v>186</v>
      </c>
      <c r="G80" s="162" t="s">
        <v>141</v>
      </c>
      <c r="H80" s="163">
        <v>1</v>
      </c>
      <c r="I80" s="164">
        <v>2060</v>
      </c>
      <c r="J80" s="165">
        <f t="shared" si="0"/>
        <v>2060</v>
      </c>
      <c r="K80" s="161" t="s">
        <v>142</v>
      </c>
      <c r="L80" s="32"/>
      <c r="M80" s="166" t="s">
        <v>3</v>
      </c>
      <c r="N80" s="167" t="s">
        <v>41</v>
      </c>
      <c r="O80" s="33"/>
      <c r="P80" s="168">
        <f t="shared" si="1"/>
        <v>0</v>
      </c>
      <c r="Q80" s="168">
        <v>0</v>
      </c>
      <c r="R80" s="168">
        <f t="shared" si="2"/>
        <v>0</v>
      </c>
      <c r="S80" s="168">
        <v>0</v>
      </c>
      <c r="T80" s="169">
        <f t="shared" si="3"/>
        <v>0</v>
      </c>
      <c r="AR80" s="16" t="s">
        <v>136</v>
      </c>
      <c r="AT80" s="16" t="s">
        <v>138</v>
      </c>
      <c r="AU80" s="16" t="s">
        <v>22</v>
      </c>
      <c r="AY80" s="16" t="s">
        <v>137</v>
      </c>
      <c r="BE80" s="170">
        <f t="shared" si="4"/>
        <v>2060</v>
      </c>
      <c r="BF80" s="170">
        <f t="shared" si="5"/>
        <v>0</v>
      </c>
      <c r="BG80" s="170">
        <f t="shared" si="6"/>
        <v>0</v>
      </c>
      <c r="BH80" s="170">
        <f t="shared" si="7"/>
        <v>0</v>
      </c>
      <c r="BI80" s="170">
        <f t="shared" si="8"/>
        <v>0</v>
      </c>
      <c r="BJ80" s="16" t="s">
        <v>22</v>
      </c>
      <c r="BK80" s="170">
        <f t="shared" si="9"/>
        <v>2060</v>
      </c>
      <c r="BL80" s="16" t="s">
        <v>136</v>
      </c>
      <c r="BM80" s="16" t="s">
        <v>187</v>
      </c>
    </row>
    <row r="81" spans="2:65" s="1" customFormat="1" ht="22.5" customHeight="1">
      <c r="B81" s="158"/>
      <c r="C81" s="159" t="s">
        <v>148</v>
      </c>
      <c r="D81" s="159" t="s">
        <v>138</v>
      </c>
      <c r="E81" s="160" t="s">
        <v>188</v>
      </c>
      <c r="F81" s="161" t="s">
        <v>189</v>
      </c>
      <c r="G81" s="162" t="s">
        <v>141</v>
      </c>
      <c r="H81" s="163">
        <v>1</v>
      </c>
      <c r="I81" s="164">
        <v>214000</v>
      </c>
      <c r="J81" s="165">
        <f t="shared" si="0"/>
        <v>214000</v>
      </c>
      <c r="K81" s="161" t="s">
        <v>142</v>
      </c>
      <c r="L81" s="32"/>
      <c r="M81" s="166" t="s">
        <v>3</v>
      </c>
      <c r="N81" s="167" t="s">
        <v>41</v>
      </c>
      <c r="O81" s="33"/>
      <c r="P81" s="168">
        <f t="shared" si="1"/>
        <v>0</v>
      </c>
      <c r="Q81" s="168">
        <v>0</v>
      </c>
      <c r="R81" s="168">
        <f t="shared" si="2"/>
        <v>0</v>
      </c>
      <c r="S81" s="168">
        <v>0</v>
      </c>
      <c r="T81" s="169">
        <f t="shared" si="3"/>
        <v>0</v>
      </c>
      <c r="AR81" s="16" t="s">
        <v>136</v>
      </c>
      <c r="AT81" s="16" t="s">
        <v>138</v>
      </c>
      <c r="AU81" s="16" t="s">
        <v>22</v>
      </c>
      <c r="AY81" s="16" t="s">
        <v>137</v>
      </c>
      <c r="BE81" s="170">
        <f t="shared" si="4"/>
        <v>214000</v>
      </c>
      <c r="BF81" s="170">
        <f t="shared" si="5"/>
        <v>0</v>
      </c>
      <c r="BG81" s="170">
        <f t="shared" si="6"/>
        <v>0</v>
      </c>
      <c r="BH81" s="170">
        <f t="shared" si="7"/>
        <v>0</v>
      </c>
      <c r="BI81" s="170">
        <f t="shared" si="8"/>
        <v>0</v>
      </c>
      <c r="BJ81" s="16" t="s">
        <v>22</v>
      </c>
      <c r="BK81" s="170">
        <f t="shared" si="9"/>
        <v>214000</v>
      </c>
      <c r="BL81" s="16" t="s">
        <v>136</v>
      </c>
      <c r="BM81" s="16" t="s">
        <v>190</v>
      </c>
    </row>
    <row r="82" spans="2:65" s="1" customFormat="1" ht="22.5" customHeight="1">
      <c r="B82" s="158"/>
      <c r="C82" s="159" t="s">
        <v>136</v>
      </c>
      <c r="D82" s="159" t="s">
        <v>138</v>
      </c>
      <c r="E82" s="160" t="s">
        <v>191</v>
      </c>
      <c r="F82" s="161" t="s">
        <v>192</v>
      </c>
      <c r="G82" s="162" t="s">
        <v>141</v>
      </c>
      <c r="H82" s="163">
        <v>1</v>
      </c>
      <c r="I82" s="164">
        <v>15450</v>
      </c>
      <c r="J82" s="165">
        <f t="shared" si="0"/>
        <v>15450</v>
      </c>
      <c r="K82" s="161" t="s">
        <v>142</v>
      </c>
      <c r="L82" s="32"/>
      <c r="M82" s="166" t="s">
        <v>3</v>
      </c>
      <c r="N82" s="167" t="s">
        <v>41</v>
      </c>
      <c r="O82" s="33"/>
      <c r="P82" s="168">
        <f t="shared" si="1"/>
        <v>0</v>
      </c>
      <c r="Q82" s="168">
        <v>0</v>
      </c>
      <c r="R82" s="168">
        <f t="shared" si="2"/>
        <v>0</v>
      </c>
      <c r="S82" s="168">
        <v>0</v>
      </c>
      <c r="T82" s="169">
        <f t="shared" si="3"/>
        <v>0</v>
      </c>
      <c r="AR82" s="16" t="s">
        <v>136</v>
      </c>
      <c r="AT82" s="16" t="s">
        <v>138</v>
      </c>
      <c r="AU82" s="16" t="s">
        <v>22</v>
      </c>
      <c r="AY82" s="16" t="s">
        <v>137</v>
      </c>
      <c r="BE82" s="170">
        <f t="shared" si="4"/>
        <v>15450</v>
      </c>
      <c r="BF82" s="170">
        <f t="shared" si="5"/>
        <v>0</v>
      </c>
      <c r="BG82" s="170">
        <f t="shared" si="6"/>
        <v>0</v>
      </c>
      <c r="BH82" s="170">
        <f t="shared" si="7"/>
        <v>0</v>
      </c>
      <c r="BI82" s="170">
        <f t="shared" si="8"/>
        <v>0</v>
      </c>
      <c r="BJ82" s="16" t="s">
        <v>22</v>
      </c>
      <c r="BK82" s="170">
        <f t="shared" si="9"/>
        <v>15450</v>
      </c>
      <c r="BL82" s="16" t="s">
        <v>136</v>
      </c>
      <c r="BM82" s="16" t="s">
        <v>193</v>
      </c>
    </row>
    <row r="83" spans="2:65" s="1" customFormat="1" ht="22.5" customHeight="1">
      <c r="B83" s="158"/>
      <c r="C83" s="159" t="s">
        <v>155</v>
      </c>
      <c r="D83" s="159" t="s">
        <v>138</v>
      </c>
      <c r="E83" s="160" t="s">
        <v>194</v>
      </c>
      <c r="F83" s="161" t="s">
        <v>195</v>
      </c>
      <c r="G83" s="162" t="s">
        <v>141</v>
      </c>
      <c r="H83" s="163">
        <v>1</v>
      </c>
      <c r="I83" s="164">
        <v>72100</v>
      </c>
      <c r="J83" s="165">
        <f t="shared" si="0"/>
        <v>72100</v>
      </c>
      <c r="K83" s="161" t="s">
        <v>142</v>
      </c>
      <c r="L83" s="32"/>
      <c r="M83" s="166" t="s">
        <v>3</v>
      </c>
      <c r="N83" s="167" t="s">
        <v>41</v>
      </c>
      <c r="O83" s="33"/>
      <c r="P83" s="168">
        <f t="shared" si="1"/>
        <v>0</v>
      </c>
      <c r="Q83" s="168">
        <v>0</v>
      </c>
      <c r="R83" s="168">
        <f t="shared" si="2"/>
        <v>0</v>
      </c>
      <c r="S83" s="168">
        <v>0</v>
      </c>
      <c r="T83" s="169">
        <f t="shared" si="3"/>
        <v>0</v>
      </c>
      <c r="AR83" s="16" t="s">
        <v>136</v>
      </c>
      <c r="AT83" s="16" t="s">
        <v>138</v>
      </c>
      <c r="AU83" s="16" t="s">
        <v>22</v>
      </c>
      <c r="AY83" s="16" t="s">
        <v>137</v>
      </c>
      <c r="BE83" s="170">
        <f t="shared" si="4"/>
        <v>72100</v>
      </c>
      <c r="BF83" s="170">
        <f t="shared" si="5"/>
        <v>0</v>
      </c>
      <c r="BG83" s="170">
        <f t="shared" si="6"/>
        <v>0</v>
      </c>
      <c r="BH83" s="170">
        <f t="shared" si="7"/>
        <v>0</v>
      </c>
      <c r="BI83" s="170">
        <f t="shared" si="8"/>
        <v>0</v>
      </c>
      <c r="BJ83" s="16" t="s">
        <v>22</v>
      </c>
      <c r="BK83" s="170">
        <f t="shared" si="9"/>
        <v>72100</v>
      </c>
      <c r="BL83" s="16" t="s">
        <v>136</v>
      </c>
      <c r="BM83" s="16" t="s">
        <v>196</v>
      </c>
    </row>
    <row r="84" spans="2:65" s="1" customFormat="1" ht="22.5" customHeight="1">
      <c r="B84" s="158"/>
      <c r="C84" s="159" t="s">
        <v>159</v>
      </c>
      <c r="D84" s="159" t="s">
        <v>138</v>
      </c>
      <c r="E84" s="160" t="s">
        <v>197</v>
      </c>
      <c r="F84" s="161" t="s">
        <v>198</v>
      </c>
      <c r="G84" s="162" t="s">
        <v>141</v>
      </c>
      <c r="H84" s="163">
        <v>1</v>
      </c>
      <c r="I84" s="164">
        <v>31930</v>
      </c>
      <c r="J84" s="165">
        <f t="shared" si="0"/>
        <v>31930</v>
      </c>
      <c r="K84" s="161" t="s">
        <v>142</v>
      </c>
      <c r="L84" s="32"/>
      <c r="M84" s="166" t="s">
        <v>3</v>
      </c>
      <c r="N84" s="167" t="s">
        <v>41</v>
      </c>
      <c r="O84" s="33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6" t="s">
        <v>136</v>
      </c>
      <c r="AT84" s="16" t="s">
        <v>138</v>
      </c>
      <c r="AU84" s="16" t="s">
        <v>22</v>
      </c>
      <c r="AY84" s="16" t="s">
        <v>137</v>
      </c>
      <c r="BE84" s="170">
        <f t="shared" si="4"/>
        <v>31930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6" t="s">
        <v>22</v>
      </c>
      <c r="BK84" s="170">
        <f t="shared" si="9"/>
        <v>31930</v>
      </c>
      <c r="BL84" s="16" t="s">
        <v>136</v>
      </c>
      <c r="BM84" s="16" t="s">
        <v>199</v>
      </c>
    </row>
    <row r="85" spans="2:65" s="1" customFormat="1" ht="22.5" customHeight="1">
      <c r="B85" s="158"/>
      <c r="C85" s="159" t="s">
        <v>163</v>
      </c>
      <c r="D85" s="159" t="s">
        <v>138</v>
      </c>
      <c r="E85" s="160" t="s">
        <v>200</v>
      </c>
      <c r="F85" s="161" t="s">
        <v>201</v>
      </c>
      <c r="G85" s="162" t="s">
        <v>141</v>
      </c>
      <c r="H85" s="163">
        <v>1</v>
      </c>
      <c r="I85" s="164">
        <v>5150</v>
      </c>
      <c r="J85" s="165">
        <f t="shared" si="0"/>
        <v>5150</v>
      </c>
      <c r="K85" s="161" t="s">
        <v>142</v>
      </c>
      <c r="L85" s="32"/>
      <c r="M85" s="166" t="s">
        <v>3</v>
      </c>
      <c r="N85" s="167" t="s">
        <v>41</v>
      </c>
      <c r="O85" s="33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6" t="s">
        <v>136</v>
      </c>
      <c r="AT85" s="16" t="s">
        <v>138</v>
      </c>
      <c r="AU85" s="16" t="s">
        <v>22</v>
      </c>
      <c r="AY85" s="16" t="s">
        <v>137</v>
      </c>
      <c r="BE85" s="170">
        <f t="shared" si="4"/>
        <v>5150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6" t="s">
        <v>22</v>
      </c>
      <c r="BK85" s="170">
        <f t="shared" si="9"/>
        <v>5150</v>
      </c>
      <c r="BL85" s="16" t="s">
        <v>136</v>
      </c>
      <c r="BM85" s="16" t="s">
        <v>202</v>
      </c>
    </row>
    <row r="86" spans="2:65" s="1" customFormat="1" ht="22.5" customHeight="1">
      <c r="B86" s="158"/>
      <c r="C86" s="159" t="s">
        <v>167</v>
      </c>
      <c r="D86" s="159" t="s">
        <v>138</v>
      </c>
      <c r="E86" s="160" t="s">
        <v>203</v>
      </c>
      <c r="F86" s="161" t="s">
        <v>204</v>
      </c>
      <c r="G86" s="162" t="s">
        <v>141</v>
      </c>
      <c r="H86" s="163">
        <v>1</v>
      </c>
      <c r="I86" s="164">
        <v>72100</v>
      </c>
      <c r="J86" s="165">
        <f t="shared" si="0"/>
        <v>72100</v>
      </c>
      <c r="K86" s="161" t="s">
        <v>142</v>
      </c>
      <c r="L86" s="32"/>
      <c r="M86" s="166" t="s">
        <v>3</v>
      </c>
      <c r="N86" s="167" t="s">
        <v>41</v>
      </c>
      <c r="O86" s="33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6" t="s">
        <v>136</v>
      </c>
      <c r="AT86" s="16" t="s">
        <v>138</v>
      </c>
      <c r="AU86" s="16" t="s">
        <v>22</v>
      </c>
      <c r="AY86" s="16" t="s">
        <v>137</v>
      </c>
      <c r="BE86" s="170">
        <f t="shared" si="4"/>
        <v>72100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6" t="s">
        <v>22</v>
      </c>
      <c r="BK86" s="170">
        <f t="shared" si="9"/>
        <v>72100</v>
      </c>
      <c r="BL86" s="16" t="s">
        <v>136</v>
      </c>
      <c r="BM86" s="16" t="s">
        <v>205</v>
      </c>
    </row>
    <row r="87" spans="2:65" s="1" customFormat="1" ht="22.5" customHeight="1">
      <c r="B87" s="158"/>
      <c r="C87" s="159" t="s">
        <v>171</v>
      </c>
      <c r="D87" s="159" t="s">
        <v>138</v>
      </c>
      <c r="E87" s="160" t="s">
        <v>206</v>
      </c>
      <c r="F87" s="161" t="s">
        <v>207</v>
      </c>
      <c r="G87" s="162" t="s">
        <v>141</v>
      </c>
      <c r="H87" s="163">
        <v>1</v>
      </c>
      <c r="I87" s="164">
        <v>10300</v>
      </c>
      <c r="J87" s="165">
        <f t="shared" si="0"/>
        <v>10300</v>
      </c>
      <c r="K87" s="161" t="s">
        <v>142</v>
      </c>
      <c r="L87" s="32"/>
      <c r="M87" s="166" t="s">
        <v>3</v>
      </c>
      <c r="N87" s="167" t="s">
        <v>41</v>
      </c>
      <c r="O87" s="33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6" t="s">
        <v>136</v>
      </c>
      <c r="AT87" s="16" t="s">
        <v>138</v>
      </c>
      <c r="AU87" s="16" t="s">
        <v>22</v>
      </c>
      <c r="AY87" s="16" t="s">
        <v>137</v>
      </c>
      <c r="BE87" s="170">
        <f t="shared" si="4"/>
        <v>10300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6" t="s">
        <v>22</v>
      </c>
      <c r="BK87" s="170">
        <f t="shared" si="9"/>
        <v>10300</v>
      </c>
      <c r="BL87" s="16" t="s">
        <v>136</v>
      </c>
      <c r="BM87" s="16" t="s">
        <v>208</v>
      </c>
    </row>
    <row r="88" spans="2:65" s="1" customFormat="1" ht="22.5" customHeight="1">
      <c r="B88" s="158"/>
      <c r="C88" s="159" t="s">
        <v>26</v>
      </c>
      <c r="D88" s="159" t="s">
        <v>138</v>
      </c>
      <c r="E88" s="160" t="s">
        <v>209</v>
      </c>
      <c r="F88" s="161" t="s">
        <v>210</v>
      </c>
      <c r="G88" s="162" t="s">
        <v>141</v>
      </c>
      <c r="H88" s="163">
        <v>1</v>
      </c>
      <c r="I88" s="164">
        <v>20600</v>
      </c>
      <c r="J88" s="165">
        <f t="shared" si="0"/>
        <v>20600</v>
      </c>
      <c r="K88" s="161" t="s">
        <v>142</v>
      </c>
      <c r="L88" s="32"/>
      <c r="M88" s="166" t="s">
        <v>3</v>
      </c>
      <c r="N88" s="167" t="s">
        <v>41</v>
      </c>
      <c r="O88" s="33"/>
      <c r="P88" s="168">
        <f t="shared" si="1"/>
        <v>0</v>
      </c>
      <c r="Q88" s="168">
        <v>0</v>
      </c>
      <c r="R88" s="168">
        <f t="shared" si="2"/>
        <v>0</v>
      </c>
      <c r="S88" s="168">
        <v>0</v>
      </c>
      <c r="T88" s="169">
        <f t="shared" si="3"/>
        <v>0</v>
      </c>
      <c r="AR88" s="16" t="s">
        <v>136</v>
      </c>
      <c r="AT88" s="16" t="s">
        <v>138</v>
      </c>
      <c r="AU88" s="16" t="s">
        <v>22</v>
      </c>
      <c r="AY88" s="16" t="s">
        <v>137</v>
      </c>
      <c r="BE88" s="170">
        <f t="shared" si="4"/>
        <v>20600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6" t="s">
        <v>22</v>
      </c>
      <c r="BK88" s="170">
        <f t="shared" si="9"/>
        <v>20600</v>
      </c>
      <c r="BL88" s="16" t="s">
        <v>136</v>
      </c>
      <c r="BM88" s="16" t="s">
        <v>211</v>
      </c>
    </row>
    <row r="89" spans="2:65" s="1" customFormat="1" ht="22.5" customHeight="1">
      <c r="B89" s="158"/>
      <c r="C89" s="159" t="s">
        <v>212</v>
      </c>
      <c r="D89" s="159" t="s">
        <v>138</v>
      </c>
      <c r="E89" s="160" t="s">
        <v>213</v>
      </c>
      <c r="F89" s="161" t="s">
        <v>214</v>
      </c>
      <c r="G89" s="162" t="s">
        <v>141</v>
      </c>
      <c r="H89" s="163">
        <v>1</v>
      </c>
      <c r="I89" s="164">
        <v>1030</v>
      </c>
      <c r="J89" s="165">
        <f t="shared" si="0"/>
        <v>1030</v>
      </c>
      <c r="K89" s="161" t="s">
        <v>142</v>
      </c>
      <c r="L89" s="32"/>
      <c r="M89" s="166" t="s">
        <v>3</v>
      </c>
      <c r="N89" s="167" t="s">
        <v>41</v>
      </c>
      <c r="O89" s="33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6" t="s">
        <v>136</v>
      </c>
      <c r="AT89" s="16" t="s">
        <v>138</v>
      </c>
      <c r="AU89" s="16" t="s">
        <v>22</v>
      </c>
      <c r="AY89" s="16" t="s">
        <v>137</v>
      </c>
      <c r="BE89" s="170">
        <f t="shared" si="4"/>
        <v>1030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6" t="s">
        <v>22</v>
      </c>
      <c r="BK89" s="170">
        <f t="shared" si="9"/>
        <v>1030</v>
      </c>
      <c r="BL89" s="16" t="s">
        <v>136</v>
      </c>
      <c r="BM89" s="16" t="s">
        <v>215</v>
      </c>
    </row>
    <row r="90" spans="2:65" s="1" customFormat="1" ht="22.5" customHeight="1">
      <c r="B90" s="158"/>
      <c r="C90" s="159" t="s">
        <v>216</v>
      </c>
      <c r="D90" s="159" t="s">
        <v>138</v>
      </c>
      <c r="E90" s="160" t="s">
        <v>217</v>
      </c>
      <c r="F90" s="161" t="s">
        <v>218</v>
      </c>
      <c r="G90" s="162" t="s">
        <v>141</v>
      </c>
      <c r="H90" s="163">
        <v>1</v>
      </c>
      <c r="I90" s="164">
        <v>20600</v>
      </c>
      <c r="J90" s="165">
        <f t="shared" si="0"/>
        <v>20600</v>
      </c>
      <c r="K90" s="161" t="s">
        <v>142</v>
      </c>
      <c r="L90" s="32"/>
      <c r="M90" s="166" t="s">
        <v>3</v>
      </c>
      <c r="N90" s="167" t="s">
        <v>41</v>
      </c>
      <c r="O90" s="33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6" t="s">
        <v>136</v>
      </c>
      <c r="AT90" s="16" t="s">
        <v>138</v>
      </c>
      <c r="AU90" s="16" t="s">
        <v>22</v>
      </c>
      <c r="AY90" s="16" t="s">
        <v>137</v>
      </c>
      <c r="BE90" s="170">
        <f t="shared" si="4"/>
        <v>20600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20600</v>
      </c>
      <c r="BL90" s="16" t="s">
        <v>136</v>
      </c>
      <c r="BM90" s="16" t="s">
        <v>219</v>
      </c>
    </row>
    <row r="91" spans="2:65" s="1" customFormat="1" ht="22.5" customHeight="1">
      <c r="B91" s="158"/>
      <c r="C91" s="159" t="s">
        <v>220</v>
      </c>
      <c r="D91" s="159" t="s">
        <v>138</v>
      </c>
      <c r="E91" s="160" t="s">
        <v>221</v>
      </c>
      <c r="F91" s="161" t="s">
        <v>222</v>
      </c>
      <c r="G91" s="162" t="s">
        <v>141</v>
      </c>
      <c r="H91" s="163">
        <v>1</v>
      </c>
      <c r="I91" s="164">
        <v>1030</v>
      </c>
      <c r="J91" s="165">
        <f t="shared" si="0"/>
        <v>1030</v>
      </c>
      <c r="K91" s="161" t="s">
        <v>142</v>
      </c>
      <c r="L91" s="32"/>
      <c r="M91" s="166" t="s">
        <v>3</v>
      </c>
      <c r="N91" s="171" t="s">
        <v>41</v>
      </c>
      <c r="O91" s="172"/>
      <c r="P91" s="173">
        <f t="shared" si="1"/>
        <v>0</v>
      </c>
      <c r="Q91" s="173">
        <v>0</v>
      </c>
      <c r="R91" s="173">
        <f t="shared" si="2"/>
        <v>0</v>
      </c>
      <c r="S91" s="173">
        <v>0</v>
      </c>
      <c r="T91" s="174">
        <f t="shared" si="3"/>
        <v>0</v>
      </c>
      <c r="AR91" s="16" t="s">
        <v>136</v>
      </c>
      <c r="AT91" s="16" t="s">
        <v>138</v>
      </c>
      <c r="AU91" s="16" t="s">
        <v>22</v>
      </c>
      <c r="AY91" s="16" t="s">
        <v>137</v>
      </c>
      <c r="BE91" s="170">
        <f t="shared" si="4"/>
        <v>1030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6" t="s">
        <v>22</v>
      </c>
      <c r="BK91" s="170">
        <f t="shared" si="9"/>
        <v>1030</v>
      </c>
      <c r="BL91" s="16" t="s">
        <v>136</v>
      </c>
      <c r="BM91" s="16" t="s">
        <v>223</v>
      </c>
    </row>
    <row r="92" spans="2:65" s="1" customFormat="1" ht="6.95" customHeight="1">
      <c r="B92" s="47"/>
      <c r="C92" s="48"/>
      <c r="D92" s="48"/>
      <c r="E92" s="48"/>
      <c r="F92" s="48"/>
      <c r="G92" s="48"/>
      <c r="H92" s="48"/>
      <c r="I92" s="120"/>
      <c r="J92" s="48"/>
      <c r="K92" s="48"/>
      <c r="L92" s="32"/>
    </row>
    <row r="93" spans="2:65">
      <c r="AT93" s="175"/>
    </row>
  </sheetData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04"/>
  <sheetViews>
    <sheetView showGridLines="0" view="pageBreakPreview" zoomScale="85" zoomScaleSheetLayoutView="85" workbookViewId="0">
      <pane ySplit="1" topLeftCell="A92" activePane="bottomLeft" state="frozen"/>
      <selection pane="bottomLeft" activeCell="I92" sqref="I9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84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224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ROUND(J80,2)</f>
        <v>167801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ROUND(SUM(BE80:BE102), 2)</f>
        <v>167801</v>
      </c>
      <c r="G30" s="33"/>
      <c r="H30" s="33"/>
      <c r="I30" s="112">
        <v>0.21</v>
      </c>
      <c r="J30" s="111">
        <f>ROUND(ROUND((SUM(BE80:BE102)), 2)*I30, 2)</f>
        <v>35238.21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ROUND(SUM(BF80:BF102), 2)</f>
        <v>0</v>
      </c>
      <c r="G31" s="33"/>
      <c r="H31" s="33"/>
      <c r="I31" s="112">
        <v>0.15</v>
      </c>
      <c r="J31" s="111">
        <f>ROUND(ROUND((SUM(BF80:BF102)),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ROUND(SUM(BG80:BG102),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ROUND(SUM(BH80:BH102),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ROUND(SUM(BI80:BI102),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203039.21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SO01 - ČOV - BC 125 - stavební část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J80</f>
        <v>167801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225</v>
      </c>
      <c r="E57" s="131"/>
      <c r="F57" s="131"/>
      <c r="G57" s="131"/>
      <c r="H57" s="131"/>
      <c r="I57" s="132"/>
      <c r="J57" s="133">
        <f>J81</f>
        <v>167801</v>
      </c>
      <c r="K57" s="134"/>
    </row>
    <row r="58" spans="2:47" s="11" customFormat="1" ht="19.899999999999999" customHeight="1">
      <c r="B58" s="176"/>
      <c r="C58" s="177"/>
      <c r="D58" s="178" t="s">
        <v>226</v>
      </c>
      <c r="E58" s="179"/>
      <c r="F58" s="179"/>
      <c r="G58" s="179"/>
      <c r="H58" s="179"/>
      <c r="I58" s="180"/>
      <c r="J58" s="181">
        <f>J82</f>
        <v>92112.21</v>
      </c>
      <c r="K58" s="182"/>
    </row>
    <row r="59" spans="2:47" s="11" customFormat="1" ht="19.899999999999999" customHeight="1">
      <c r="B59" s="176"/>
      <c r="C59" s="177"/>
      <c r="D59" s="178" t="s">
        <v>227</v>
      </c>
      <c r="E59" s="179"/>
      <c r="F59" s="179"/>
      <c r="G59" s="179"/>
      <c r="H59" s="179"/>
      <c r="I59" s="180"/>
      <c r="J59" s="181">
        <f>J95</f>
        <v>57987.72</v>
      </c>
      <c r="K59" s="182"/>
    </row>
    <row r="60" spans="2:47" s="11" customFormat="1" ht="19.899999999999999" customHeight="1">
      <c r="B60" s="176"/>
      <c r="C60" s="177"/>
      <c r="D60" s="178" t="s">
        <v>228</v>
      </c>
      <c r="E60" s="179"/>
      <c r="F60" s="179"/>
      <c r="G60" s="179"/>
      <c r="H60" s="179"/>
      <c r="I60" s="180"/>
      <c r="J60" s="181">
        <f>J101</f>
        <v>17701.07</v>
      </c>
      <c r="K60" s="182"/>
    </row>
    <row r="61" spans="2:47" s="1" customFormat="1" ht="21.75" customHeight="1">
      <c r="B61" s="32"/>
      <c r="C61" s="33"/>
      <c r="D61" s="33"/>
      <c r="E61" s="33"/>
      <c r="F61" s="33"/>
      <c r="G61" s="33"/>
      <c r="H61" s="33"/>
      <c r="I61" s="99"/>
      <c r="J61" s="33"/>
      <c r="K61" s="36"/>
    </row>
    <row r="62" spans="2:47" s="1" customFormat="1" ht="6.95" customHeight="1">
      <c r="B62" s="47"/>
      <c r="C62" s="48"/>
      <c r="D62" s="48"/>
      <c r="E62" s="48"/>
      <c r="F62" s="48"/>
      <c r="G62" s="48"/>
      <c r="H62" s="48"/>
      <c r="I62" s="120"/>
      <c r="J62" s="48"/>
      <c r="K62" s="49"/>
    </row>
    <row r="66" spans="2:63" s="1" customFormat="1" ht="6.95" customHeight="1">
      <c r="B66" s="50"/>
      <c r="C66" s="51"/>
      <c r="D66" s="51"/>
      <c r="E66" s="51"/>
      <c r="F66" s="51"/>
      <c r="G66" s="51"/>
      <c r="H66" s="51"/>
      <c r="I66" s="121"/>
      <c r="J66" s="51"/>
      <c r="K66" s="51"/>
      <c r="L66" s="32"/>
    </row>
    <row r="67" spans="2:63" s="1" customFormat="1" ht="36.950000000000003" customHeight="1">
      <c r="B67" s="32"/>
      <c r="C67" s="52" t="s">
        <v>120</v>
      </c>
      <c r="L67" s="32"/>
    </row>
    <row r="68" spans="2:63" s="1" customFormat="1" ht="6.95" customHeight="1">
      <c r="B68" s="32"/>
      <c r="L68" s="32"/>
    </row>
    <row r="69" spans="2:63" s="1" customFormat="1" ht="14.45" customHeight="1">
      <c r="B69" s="32"/>
      <c r="C69" s="54" t="s">
        <v>17</v>
      </c>
      <c r="L69" s="32"/>
    </row>
    <row r="70" spans="2:63" s="1" customFormat="1" ht="22.5" customHeight="1">
      <c r="B70" s="32"/>
      <c r="E70" s="345" t="str">
        <f>E7</f>
        <v>Mutná - ČOV, kanalizace a vodovod</v>
      </c>
      <c r="F70" s="322"/>
      <c r="G70" s="322"/>
      <c r="H70" s="322"/>
      <c r="L70" s="32"/>
    </row>
    <row r="71" spans="2:63" s="1" customFormat="1" ht="14.45" customHeight="1">
      <c r="B71" s="32"/>
      <c r="C71" s="54" t="s">
        <v>112</v>
      </c>
      <c r="L71" s="32"/>
    </row>
    <row r="72" spans="2:63" s="1" customFormat="1" ht="23.25" customHeight="1">
      <c r="B72" s="32"/>
      <c r="E72" s="319" t="str">
        <f>E9</f>
        <v>SO01 - ČOV - BC 125 - stavební část</v>
      </c>
      <c r="F72" s="322"/>
      <c r="G72" s="322"/>
      <c r="H72" s="322"/>
      <c r="L72" s="32"/>
    </row>
    <row r="73" spans="2:63" s="1" customFormat="1" ht="6.95" customHeight="1">
      <c r="B73" s="32"/>
      <c r="L73" s="32"/>
    </row>
    <row r="74" spans="2:63" s="1" customFormat="1" ht="18" customHeight="1">
      <c r="B74" s="32"/>
      <c r="C74" s="54" t="s">
        <v>23</v>
      </c>
      <c r="F74" s="135" t="str">
        <f>F12</f>
        <v xml:space="preserve"> </v>
      </c>
      <c r="I74" s="136" t="s">
        <v>25</v>
      </c>
      <c r="J74" s="58">
        <f>IF(J12="","",J12)</f>
        <v>42508</v>
      </c>
      <c r="L74" s="32"/>
    </row>
    <row r="75" spans="2:63" s="1" customFormat="1" ht="6.95" customHeight="1">
      <c r="B75" s="32"/>
      <c r="L75" s="32"/>
    </row>
    <row r="76" spans="2:63" s="1" customFormat="1" ht="15">
      <c r="B76" s="32"/>
      <c r="C76" s="54" t="s">
        <v>28</v>
      </c>
      <c r="F76" s="135" t="str">
        <f>E15</f>
        <v xml:space="preserve"> </v>
      </c>
      <c r="I76" s="136" t="s">
        <v>33</v>
      </c>
      <c r="J76" s="135" t="str">
        <f>E21</f>
        <v xml:space="preserve"> </v>
      </c>
      <c r="L76" s="32"/>
    </row>
    <row r="77" spans="2:63" s="1" customFormat="1" ht="14.45" customHeight="1">
      <c r="B77" s="32"/>
      <c r="C77" s="54" t="s">
        <v>31</v>
      </c>
      <c r="F77" s="135" t="str">
        <f>IF(E18="","",E18)</f>
        <v/>
      </c>
      <c r="L77" s="32"/>
    </row>
    <row r="78" spans="2:63" s="1" customFormat="1" ht="10.35" customHeight="1">
      <c r="B78" s="32"/>
      <c r="L78" s="32"/>
    </row>
    <row r="79" spans="2:63" s="9" customFormat="1" ht="29.25" customHeight="1">
      <c r="B79" s="137"/>
      <c r="C79" s="138" t="s">
        <v>121</v>
      </c>
      <c r="D79" s="139" t="s">
        <v>55</v>
      </c>
      <c r="E79" s="139" t="s">
        <v>51</v>
      </c>
      <c r="F79" s="139" t="s">
        <v>122</v>
      </c>
      <c r="G79" s="139" t="s">
        <v>123</v>
      </c>
      <c r="H79" s="139" t="s">
        <v>124</v>
      </c>
      <c r="I79" s="140" t="s">
        <v>125</v>
      </c>
      <c r="J79" s="139" t="s">
        <v>116</v>
      </c>
      <c r="K79" s="141" t="s">
        <v>126</v>
      </c>
      <c r="L79" s="137"/>
      <c r="M79" s="64" t="s">
        <v>127</v>
      </c>
      <c r="N79" s="65" t="s">
        <v>40</v>
      </c>
      <c r="O79" s="65" t="s">
        <v>128</v>
      </c>
      <c r="P79" s="65" t="s">
        <v>129</v>
      </c>
      <c r="Q79" s="65" t="s">
        <v>130</v>
      </c>
      <c r="R79" s="65" t="s">
        <v>131</v>
      </c>
      <c r="S79" s="65" t="s">
        <v>132</v>
      </c>
      <c r="T79" s="66" t="s">
        <v>133</v>
      </c>
    </row>
    <row r="80" spans="2:63" s="1" customFormat="1" ht="29.25" customHeight="1">
      <c r="B80" s="32"/>
      <c r="C80" s="68" t="s">
        <v>117</v>
      </c>
      <c r="J80" s="142">
        <f>BK80</f>
        <v>167801</v>
      </c>
      <c r="L80" s="32"/>
      <c r="M80" s="67"/>
      <c r="N80" s="59"/>
      <c r="O80" s="59"/>
      <c r="P80" s="143">
        <f>P81</f>
        <v>0</v>
      </c>
      <c r="Q80" s="59"/>
      <c r="R80" s="143">
        <f>R81</f>
        <v>34.37117903</v>
      </c>
      <c r="S80" s="59"/>
      <c r="T80" s="144">
        <f>T81</f>
        <v>0</v>
      </c>
      <c r="AT80" s="16" t="s">
        <v>69</v>
      </c>
      <c r="AU80" s="16" t="s">
        <v>118</v>
      </c>
      <c r="BK80" s="145">
        <f>BK81</f>
        <v>167801</v>
      </c>
    </row>
    <row r="81" spans="2:65" s="10" customFormat="1" ht="37.35" customHeight="1">
      <c r="B81" s="146"/>
      <c r="D81" s="155" t="s">
        <v>69</v>
      </c>
      <c r="E81" s="183" t="s">
        <v>229</v>
      </c>
      <c r="F81" s="183" t="s">
        <v>230</v>
      </c>
      <c r="I81" s="149"/>
      <c r="J81" s="184">
        <f>BK81</f>
        <v>167801</v>
      </c>
      <c r="L81" s="146"/>
      <c r="M81" s="151"/>
      <c r="N81" s="152"/>
      <c r="O81" s="152"/>
      <c r="P81" s="153">
        <f>P82+P95+P101</f>
        <v>0</v>
      </c>
      <c r="Q81" s="152"/>
      <c r="R81" s="153">
        <f>R82+R95+R101</f>
        <v>34.37117903</v>
      </c>
      <c r="S81" s="152"/>
      <c r="T81" s="154">
        <f>T82+T95+T101</f>
        <v>0</v>
      </c>
      <c r="AR81" s="155" t="s">
        <v>22</v>
      </c>
      <c r="AT81" s="156" t="s">
        <v>69</v>
      </c>
      <c r="AU81" s="156" t="s">
        <v>70</v>
      </c>
      <c r="AY81" s="155" t="s">
        <v>137</v>
      </c>
      <c r="BK81" s="157">
        <f>BK82+BK95+BK101</f>
        <v>167801</v>
      </c>
    </row>
    <row r="82" spans="2:65" s="10" customFormat="1" ht="19.899999999999999" customHeight="1">
      <c r="B82" s="146"/>
      <c r="D82" s="147" t="s">
        <v>69</v>
      </c>
      <c r="E82" s="185" t="s">
        <v>22</v>
      </c>
      <c r="F82" s="185" t="s">
        <v>231</v>
      </c>
      <c r="I82" s="149"/>
      <c r="J82" s="186">
        <f>BK82</f>
        <v>92112.21</v>
      </c>
      <c r="L82" s="146"/>
      <c r="M82" s="151"/>
      <c r="N82" s="152"/>
      <c r="O82" s="152"/>
      <c r="P82" s="153">
        <f>SUM(P83:P94)</f>
        <v>0</v>
      </c>
      <c r="Q82" s="152"/>
      <c r="R82" s="153">
        <f>SUM(R83:R94)</f>
        <v>0</v>
      </c>
      <c r="S82" s="152"/>
      <c r="T82" s="154">
        <f>SUM(T83:T94)</f>
        <v>0</v>
      </c>
      <c r="AR82" s="155" t="s">
        <v>22</v>
      </c>
      <c r="AT82" s="156" t="s">
        <v>69</v>
      </c>
      <c r="AU82" s="156" t="s">
        <v>22</v>
      </c>
      <c r="AY82" s="155" t="s">
        <v>137</v>
      </c>
      <c r="BK82" s="157">
        <f>SUM(BK83:BK94)</f>
        <v>92112.21</v>
      </c>
    </row>
    <row r="83" spans="2:65" s="1" customFormat="1" ht="22.5" customHeight="1">
      <c r="B83" s="158"/>
      <c r="C83" s="159" t="s">
        <v>22</v>
      </c>
      <c r="D83" s="159" t="s">
        <v>138</v>
      </c>
      <c r="E83" s="160" t="s">
        <v>232</v>
      </c>
      <c r="F83" s="161" t="s">
        <v>233</v>
      </c>
      <c r="G83" s="162" t="s">
        <v>234</v>
      </c>
      <c r="H83" s="163">
        <v>160</v>
      </c>
      <c r="I83" s="164">
        <v>51.5</v>
      </c>
      <c r="J83" s="165">
        <f t="shared" ref="J83:J94" si="0">ROUND(I83*H83,2)</f>
        <v>8240</v>
      </c>
      <c r="K83" s="161" t="s">
        <v>235</v>
      </c>
      <c r="L83" s="32"/>
      <c r="M83" s="166" t="s">
        <v>3</v>
      </c>
      <c r="N83" s="167" t="s">
        <v>41</v>
      </c>
      <c r="O83" s="33"/>
      <c r="P83" s="168">
        <f t="shared" ref="P83:P94" si="1">O83*H83</f>
        <v>0</v>
      </c>
      <c r="Q83" s="168">
        <v>0</v>
      </c>
      <c r="R83" s="168">
        <f t="shared" ref="R83:R94" si="2">Q83*H83</f>
        <v>0</v>
      </c>
      <c r="S83" s="168">
        <v>0</v>
      </c>
      <c r="T83" s="169">
        <f t="shared" ref="T83:T94" si="3">S83*H83</f>
        <v>0</v>
      </c>
      <c r="AR83" s="16" t="s">
        <v>136</v>
      </c>
      <c r="AT83" s="16" t="s">
        <v>138</v>
      </c>
      <c r="AU83" s="16" t="s">
        <v>78</v>
      </c>
      <c r="AY83" s="16" t="s">
        <v>137</v>
      </c>
      <c r="BE83" s="170">
        <f t="shared" ref="BE83:BE94" si="4">IF(N83="základní",J83,0)</f>
        <v>8240</v>
      </c>
      <c r="BF83" s="170">
        <f t="shared" ref="BF83:BF94" si="5">IF(N83="snížená",J83,0)</f>
        <v>0</v>
      </c>
      <c r="BG83" s="170">
        <f t="shared" ref="BG83:BG94" si="6">IF(N83="zákl. přenesená",J83,0)</f>
        <v>0</v>
      </c>
      <c r="BH83" s="170">
        <f t="shared" ref="BH83:BH94" si="7">IF(N83="sníž. přenesená",J83,0)</f>
        <v>0</v>
      </c>
      <c r="BI83" s="170">
        <f t="shared" ref="BI83:BI94" si="8">IF(N83="nulová",J83,0)</f>
        <v>0</v>
      </c>
      <c r="BJ83" s="16" t="s">
        <v>22</v>
      </c>
      <c r="BK83" s="170">
        <f t="shared" ref="BK83:BK94" si="9">ROUND(I83*H83,2)</f>
        <v>8240</v>
      </c>
      <c r="BL83" s="16" t="s">
        <v>136</v>
      </c>
      <c r="BM83" s="16" t="s">
        <v>236</v>
      </c>
    </row>
    <row r="84" spans="2:65" s="1" customFormat="1" ht="22.5" customHeight="1">
      <c r="B84" s="158"/>
      <c r="C84" s="159" t="s">
        <v>78</v>
      </c>
      <c r="D84" s="159" t="s">
        <v>138</v>
      </c>
      <c r="E84" s="160" t="s">
        <v>237</v>
      </c>
      <c r="F84" s="161" t="s">
        <v>238</v>
      </c>
      <c r="G84" s="162" t="s">
        <v>239</v>
      </c>
      <c r="H84" s="163">
        <v>20</v>
      </c>
      <c r="I84" s="164">
        <v>51.5</v>
      </c>
      <c r="J84" s="165">
        <f t="shared" si="0"/>
        <v>1030</v>
      </c>
      <c r="K84" s="161" t="s">
        <v>235</v>
      </c>
      <c r="L84" s="32"/>
      <c r="M84" s="166" t="s">
        <v>3</v>
      </c>
      <c r="N84" s="167" t="s">
        <v>41</v>
      </c>
      <c r="O84" s="33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6" t="s">
        <v>136</v>
      </c>
      <c r="AT84" s="16" t="s">
        <v>138</v>
      </c>
      <c r="AU84" s="16" t="s">
        <v>78</v>
      </c>
      <c r="AY84" s="16" t="s">
        <v>137</v>
      </c>
      <c r="BE84" s="170">
        <f t="shared" si="4"/>
        <v>1030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6" t="s">
        <v>22</v>
      </c>
      <c r="BK84" s="170">
        <f t="shared" si="9"/>
        <v>1030</v>
      </c>
      <c r="BL84" s="16" t="s">
        <v>136</v>
      </c>
      <c r="BM84" s="16" t="s">
        <v>240</v>
      </c>
    </row>
    <row r="85" spans="2:65" s="1" customFormat="1" ht="22.5" customHeight="1">
      <c r="B85" s="158"/>
      <c r="C85" s="159" t="s">
        <v>148</v>
      </c>
      <c r="D85" s="159" t="s">
        <v>138</v>
      </c>
      <c r="E85" s="160" t="s">
        <v>241</v>
      </c>
      <c r="F85" s="161" t="s">
        <v>242</v>
      </c>
      <c r="G85" s="162" t="s">
        <v>243</v>
      </c>
      <c r="H85" s="163">
        <v>22.5</v>
      </c>
      <c r="I85" s="164">
        <v>51.5</v>
      </c>
      <c r="J85" s="165">
        <f t="shared" si="0"/>
        <v>1158.75</v>
      </c>
      <c r="K85" s="161" t="s">
        <v>235</v>
      </c>
      <c r="L85" s="32"/>
      <c r="M85" s="166" t="s">
        <v>3</v>
      </c>
      <c r="N85" s="167" t="s">
        <v>41</v>
      </c>
      <c r="O85" s="33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6" t="s">
        <v>136</v>
      </c>
      <c r="AT85" s="16" t="s">
        <v>138</v>
      </c>
      <c r="AU85" s="16" t="s">
        <v>78</v>
      </c>
      <c r="AY85" s="16" t="s">
        <v>137</v>
      </c>
      <c r="BE85" s="170">
        <f t="shared" si="4"/>
        <v>1158.75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6" t="s">
        <v>22</v>
      </c>
      <c r="BK85" s="170">
        <f t="shared" si="9"/>
        <v>1158.75</v>
      </c>
      <c r="BL85" s="16" t="s">
        <v>136</v>
      </c>
      <c r="BM85" s="16" t="s">
        <v>244</v>
      </c>
    </row>
    <row r="86" spans="2:65" s="1" customFormat="1" ht="22.5" customHeight="1">
      <c r="B86" s="158"/>
      <c r="C86" s="159" t="s">
        <v>136</v>
      </c>
      <c r="D86" s="159" t="s">
        <v>138</v>
      </c>
      <c r="E86" s="160" t="s">
        <v>245</v>
      </c>
      <c r="F86" s="161" t="s">
        <v>246</v>
      </c>
      <c r="G86" s="162" t="s">
        <v>243</v>
      </c>
      <c r="H86" s="163">
        <v>87.5</v>
      </c>
      <c r="I86" s="164">
        <v>309</v>
      </c>
      <c r="J86" s="165">
        <f t="shared" si="0"/>
        <v>27037.5</v>
      </c>
      <c r="K86" s="161" t="s">
        <v>235</v>
      </c>
      <c r="L86" s="32"/>
      <c r="M86" s="166" t="s">
        <v>3</v>
      </c>
      <c r="N86" s="167" t="s">
        <v>41</v>
      </c>
      <c r="O86" s="33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6" t="s">
        <v>136</v>
      </c>
      <c r="AT86" s="16" t="s">
        <v>138</v>
      </c>
      <c r="AU86" s="16" t="s">
        <v>78</v>
      </c>
      <c r="AY86" s="16" t="s">
        <v>137</v>
      </c>
      <c r="BE86" s="170">
        <f t="shared" si="4"/>
        <v>27037.5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6" t="s">
        <v>22</v>
      </c>
      <c r="BK86" s="170">
        <f t="shared" si="9"/>
        <v>27037.5</v>
      </c>
      <c r="BL86" s="16" t="s">
        <v>136</v>
      </c>
      <c r="BM86" s="16" t="s">
        <v>247</v>
      </c>
    </row>
    <row r="87" spans="2:65" s="1" customFormat="1" ht="22.5" customHeight="1">
      <c r="B87" s="158"/>
      <c r="C87" s="159" t="s">
        <v>155</v>
      </c>
      <c r="D87" s="159" t="s">
        <v>138</v>
      </c>
      <c r="E87" s="160" t="s">
        <v>248</v>
      </c>
      <c r="F87" s="161" t="s">
        <v>249</v>
      </c>
      <c r="G87" s="162" t="s">
        <v>243</v>
      </c>
      <c r="H87" s="163">
        <v>43.75</v>
      </c>
      <c r="I87" s="164">
        <v>5.15</v>
      </c>
      <c r="J87" s="165">
        <f t="shared" si="0"/>
        <v>225.31</v>
      </c>
      <c r="K87" s="161" t="s">
        <v>235</v>
      </c>
      <c r="L87" s="32"/>
      <c r="M87" s="166" t="s">
        <v>3</v>
      </c>
      <c r="N87" s="167" t="s">
        <v>41</v>
      </c>
      <c r="O87" s="33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6" t="s">
        <v>136</v>
      </c>
      <c r="AT87" s="16" t="s">
        <v>138</v>
      </c>
      <c r="AU87" s="16" t="s">
        <v>78</v>
      </c>
      <c r="AY87" s="16" t="s">
        <v>137</v>
      </c>
      <c r="BE87" s="170">
        <f t="shared" si="4"/>
        <v>225.31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6" t="s">
        <v>22</v>
      </c>
      <c r="BK87" s="170">
        <f t="shared" si="9"/>
        <v>225.31</v>
      </c>
      <c r="BL87" s="16" t="s">
        <v>136</v>
      </c>
      <c r="BM87" s="16" t="s">
        <v>250</v>
      </c>
    </row>
    <row r="88" spans="2:65" s="1" customFormat="1" ht="22.5" customHeight="1">
      <c r="B88" s="158"/>
      <c r="C88" s="159" t="s">
        <v>159</v>
      </c>
      <c r="D88" s="159" t="s">
        <v>138</v>
      </c>
      <c r="E88" s="160" t="s">
        <v>251</v>
      </c>
      <c r="F88" s="161" t="s">
        <v>252</v>
      </c>
      <c r="G88" s="162" t="s">
        <v>243</v>
      </c>
      <c r="H88" s="163">
        <v>87.5</v>
      </c>
      <c r="I88" s="164">
        <v>309</v>
      </c>
      <c r="J88" s="165">
        <f t="shared" si="0"/>
        <v>27037.5</v>
      </c>
      <c r="K88" s="161" t="s">
        <v>235</v>
      </c>
      <c r="L88" s="32"/>
      <c r="M88" s="166" t="s">
        <v>3</v>
      </c>
      <c r="N88" s="167" t="s">
        <v>41</v>
      </c>
      <c r="O88" s="33"/>
      <c r="P88" s="168">
        <f t="shared" si="1"/>
        <v>0</v>
      </c>
      <c r="Q88" s="168">
        <v>0</v>
      </c>
      <c r="R88" s="168">
        <f t="shared" si="2"/>
        <v>0</v>
      </c>
      <c r="S88" s="168">
        <v>0</v>
      </c>
      <c r="T88" s="169">
        <f t="shared" si="3"/>
        <v>0</v>
      </c>
      <c r="AR88" s="16" t="s">
        <v>136</v>
      </c>
      <c r="AT88" s="16" t="s">
        <v>138</v>
      </c>
      <c r="AU88" s="16" t="s">
        <v>78</v>
      </c>
      <c r="AY88" s="16" t="s">
        <v>137</v>
      </c>
      <c r="BE88" s="170">
        <f t="shared" si="4"/>
        <v>27037.5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6" t="s">
        <v>22</v>
      </c>
      <c r="BK88" s="170">
        <f t="shared" si="9"/>
        <v>27037.5</v>
      </c>
      <c r="BL88" s="16" t="s">
        <v>136</v>
      </c>
      <c r="BM88" s="16" t="s">
        <v>253</v>
      </c>
    </row>
    <row r="89" spans="2:65" s="1" customFormat="1" ht="22.5" customHeight="1">
      <c r="B89" s="158"/>
      <c r="C89" s="159" t="s">
        <v>163</v>
      </c>
      <c r="D89" s="159" t="s">
        <v>138</v>
      </c>
      <c r="E89" s="160" t="s">
        <v>254</v>
      </c>
      <c r="F89" s="161" t="s">
        <v>255</v>
      </c>
      <c r="G89" s="162" t="s">
        <v>243</v>
      </c>
      <c r="H89" s="163">
        <v>43.75</v>
      </c>
      <c r="I89" s="164">
        <v>5.15</v>
      </c>
      <c r="J89" s="165">
        <f t="shared" si="0"/>
        <v>225.31</v>
      </c>
      <c r="K89" s="161" t="s">
        <v>235</v>
      </c>
      <c r="L89" s="32"/>
      <c r="M89" s="166" t="s">
        <v>3</v>
      </c>
      <c r="N89" s="167" t="s">
        <v>41</v>
      </c>
      <c r="O89" s="33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6" t="s">
        <v>136</v>
      </c>
      <c r="AT89" s="16" t="s">
        <v>138</v>
      </c>
      <c r="AU89" s="16" t="s">
        <v>78</v>
      </c>
      <c r="AY89" s="16" t="s">
        <v>137</v>
      </c>
      <c r="BE89" s="170">
        <f t="shared" si="4"/>
        <v>225.31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6" t="s">
        <v>22</v>
      </c>
      <c r="BK89" s="170">
        <f t="shared" si="9"/>
        <v>225.31</v>
      </c>
      <c r="BL89" s="16" t="s">
        <v>136</v>
      </c>
      <c r="BM89" s="16" t="s">
        <v>256</v>
      </c>
    </row>
    <row r="90" spans="2:65" s="1" customFormat="1" ht="22.5" customHeight="1">
      <c r="B90" s="158"/>
      <c r="C90" s="159" t="s">
        <v>167</v>
      </c>
      <c r="D90" s="159" t="s">
        <v>138</v>
      </c>
      <c r="E90" s="160" t="s">
        <v>257</v>
      </c>
      <c r="F90" s="161" t="s">
        <v>258</v>
      </c>
      <c r="G90" s="162" t="s">
        <v>243</v>
      </c>
      <c r="H90" s="163">
        <v>96.25</v>
      </c>
      <c r="I90" s="164">
        <v>103</v>
      </c>
      <c r="J90" s="165">
        <f t="shared" si="0"/>
        <v>9913.75</v>
      </c>
      <c r="K90" s="161" t="s">
        <v>235</v>
      </c>
      <c r="L90" s="32"/>
      <c r="M90" s="166" t="s">
        <v>3</v>
      </c>
      <c r="N90" s="167" t="s">
        <v>41</v>
      </c>
      <c r="O90" s="33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6" t="s">
        <v>136</v>
      </c>
      <c r="AT90" s="16" t="s">
        <v>138</v>
      </c>
      <c r="AU90" s="16" t="s">
        <v>78</v>
      </c>
      <c r="AY90" s="16" t="s">
        <v>137</v>
      </c>
      <c r="BE90" s="170">
        <f t="shared" si="4"/>
        <v>9913.75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9913.75</v>
      </c>
      <c r="BL90" s="16" t="s">
        <v>136</v>
      </c>
      <c r="BM90" s="16" t="s">
        <v>259</v>
      </c>
    </row>
    <row r="91" spans="2:65" s="1" customFormat="1" ht="22.5" customHeight="1">
      <c r="B91" s="158"/>
      <c r="C91" s="159" t="s">
        <v>171</v>
      </c>
      <c r="D91" s="159" t="s">
        <v>138</v>
      </c>
      <c r="E91" s="160" t="s">
        <v>260</v>
      </c>
      <c r="F91" s="161" t="s">
        <v>261</v>
      </c>
      <c r="G91" s="162" t="s">
        <v>243</v>
      </c>
      <c r="H91" s="163">
        <v>62.398000000000003</v>
      </c>
      <c r="I91" s="164">
        <v>103</v>
      </c>
      <c r="J91" s="165">
        <f t="shared" si="0"/>
        <v>6426.99</v>
      </c>
      <c r="K91" s="161" t="s">
        <v>235</v>
      </c>
      <c r="L91" s="32"/>
      <c r="M91" s="166" t="s">
        <v>3</v>
      </c>
      <c r="N91" s="167" t="s">
        <v>41</v>
      </c>
      <c r="O91" s="33"/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16" t="s">
        <v>136</v>
      </c>
      <c r="AT91" s="16" t="s">
        <v>138</v>
      </c>
      <c r="AU91" s="16" t="s">
        <v>78</v>
      </c>
      <c r="AY91" s="16" t="s">
        <v>137</v>
      </c>
      <c r="BE91" s="170">
        <f t="shared" si="4"/>
        <v>6426.99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6" t="s">
        <v>22</v>
      </c>
      <c r="BK91" s="170">
        <f t="shared" si="9"/>
        <v>6426.99</v>
      </c>
      <c r="BL91" s="16" t="s">
        <v>136</v>
      </c>
      <c r="BM91" s="16" t="s">
        <v>262</v>
      </c>
    </row>
    <row r="92" spans="2:65" s="1" customFormat="1" ht="22.5" customHeight="1">
      <c r="B92" s="158"/>
      <c r="C92" s="159" t="s">
        <v>26</v>
      </c>
      <c r="D92" s="159" t="s">
        <v>138</v>
      </c>
      <c r="E92" s="160" t="s">
        <v>263</v>
      </c>
      <c r="F92" s="161" t="s">
        <v>264</v>
      </c>
      <c r="G92" s="162" t="s">
        <v>243</v>
      </c>
      <c r="H92" s="163">
        <v>62.398000000000003</v>
      </c>
      <c r="I92" s="164">
        <v>30.900000000000002</v>
      </c>
      <c r="J92" s="165">
        <f t="shared" si="0"/>
        <v>1928.1</v>
      </c>
      <c r="K92" s="161" t="s">
        <v>235</v>
      </c>
      <c r="L92" s="32"/>
      <c r="M92" s="166" t="s">
        <v>3</v>
      </c>
      <c r="N92" s="167" t="s">
        <v>41</v>
      </c>
      <c r="O92" s="33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6" t="s">
        <v>136</v>
      </c>
      <c r="AT92" s="16" t="s">
        <v>138</v>
      </c>
      <c r="AU92" s="16" t="s">
        <v>78</v>
      </c>
      <c r="AY92" s="16" t="s">
        <v>137</v>
      </c>
      <c r="BE92" s="170">
        <f t="shared" si="4"/>
        <v>1928.1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6" t="s">
        <v>22</v>
      </c>
      <c r="BK92" s="170">
        <f t="shared" si="9"/>
        <v>1928.1</v>
      </c>
      <c r="BL92" s="16" t="s">
        <v>136</v>
      </c>
      <c r="BM92" s="16" t="s">
        <v>265</v>
      </c>
    </row>
    <row r="93" spans="2:65" s="1" customFormat="1" ht="22.5" customHeight="1">
      <c r="B93" s="158"/>
      <c r="C93" s="159" t="s">
        <v>212</v>
      </c>
      <c r="D93" s="159" t="s">
        <v>138</v>
      </c>
      <c r="E93" s="160" t="s">
        <v>266</v>
      </c>
      <c r="F93" s="161" t="s">
        <v>267</v>
      </c>
      <c r="G93" s="162" t="s">
        <v>243</v>
      </c>
      <c r="H93" s="163">
        <v>112.602</v>
      </c>
      <c r="I93" s="164">
        <v>51.5</v>
      </c>
      <c r="J93" s="165">
        <f t="shared" si="0"/>
        <v>5799</v>
      </c>
      <c r="K93" s="161" t="s">
        <v>235</v>
      </c>
      <c r="L93" s="32"/>
      <c r="M93" s="166" t="s">
        <v>3</v>
      </c>
      <c r="N93" s="167" t="s">
        <v>41</v>
      </c>
      <c r="O93" s="33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6" t="s">
        <v>136</v>
      </c>
      <c r="AT93" s="16" t="s">
        <v>138</v>
      </c>
      <c r="AU93" s="16" t="s">
        <v>78</v>
      </c>
      <c r="AY93" s="16" t="s">
        <v>137</v>
      </c>
      <c r="BE93" s="170">
        <f t="shared" si="4"/>
        <v>5799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22</v>
      </c>
      <c r="BK93" s="170">
        <f t="shared" si="9"/>
        <v>5799</v>
      </c>
      <c r="BL93" s="16" t="s">
        <v>136</v>
      </c>
      <c r="BM93" s="16" t="s">
        <v>268</v>
      </c>
    </row>
    <row r="94" spans="2:65" s="1" customFormat="1" ht="22.5" customHeight="1">
      <c r="B94" s="158"/>
      <c r="C94" s="159" t="s">
        <v>216</v>
      </c>
      <c r="D94" s="159" t="s">
        <v>138</v>
      </c>
      <c r="E94" s="160" t="s">
        <v>269</v>
      </c>
      <c r="F94" s="161" t="s">
        <v>270</v>
      </c>
      <c r="G94" s="162" t="s">
        <v>271</v>
      </c>
      <c r="H94" s="163">
        <v>150</v>
      </c>
      <c r="I94" s="164">
        <v>20.6</v>
      </c>
      <c r="J94" s="165">
        <f t="shared" si="0"/>
        <v>3090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 t="shared" si="4"/>
        <v>3090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22</v>
      </c>
      <c r="BK94" s="170">
        <f t="shared" si="9"/>
        <v>3090</v>
      </c>
      <c r="BL94" s="16" t="s">
        <v>136</v>
      </c>
      <c r="BM94" s="16" t="s">
        <v>272</v>
      </c>
    </row>
    <row r="95" spans="2:65" s="10" customFormat="1" ht="29.85" customHeight="1">
      <c r="B95" s="146"/>
      <c r="D95" s="147" t="s">
        <v>69</v>
      </c>
      <c r="E95" s="185" t="s">
        <v>78</v>
      </c>
      <c r="F95" s="185" t="s">
        <v>273</v>
      </c>
      <c r="I95" s="149"/>
      <c r="J95" s="186">
        <f>BK95</f>
        <v>57987.72</v>
      </c>
      <c r="L95" s="146"/>
      <c r="M95" s="151"/>
      <c r="N95" s="152"/>
      <c r="O95" s="152"/>
      <c r="P95" s="153">
        <f>SUM(P96:P100)</f>
        <v>0</v>
      </c>
      <c r="Q95" s="152"/>
      <c r="R95" s="153">
        <f>SUM(R96:R100)</f>
        <v>34.37117903</v>
      </c>
      <c r="S95" s="152"/>
      <c r="T95" s="154">
        <f>SUM(T96:T100)</f>
        <v>0</v>
      </c>
      <c r="AR95" s="155" t="s">
        <v>22</v>
      </c>
      <c r="AT95" s="156" t="s">
        <v>69</v>
      </c>
      <c r="AU95" s="156" t="s">
        <v>22</v>
      </c>
      <c r="AY95" s="155" t="s">
        <v>137</v>
      </c>
      <c r="BK95" s="157">
        <f>SUM(BK96:BK100)</f>
        <v>57987.72</v>
      </c>
    </row>
    <row r="96" spans="2:65" s="1" customFormat="1" ht="22.5" customHeight="1">
      <c r="B96" s="158"/>
      <c r="C96" s="159" t="s">
        <v>220</v>
      </c>
      <c r="D96" s="159" t="s">
        <v>138</v>
      </c>
      <c r="E96" s="160" t="s">
        <v>274</v>
      </c>
      <c r="F96" s="161" t="s">
        <v>275</v>
      </c>
      <c r="G96" s="162" t="s">
        <v>243</v>
      </c>
      <c r="H96" s="163">
        <v>8.8450000000000006</v>
      </c>
      <c r="I96" s="164">
        <v>824</v>
      </c>
      <c r="J96" s="165">
        <f>ROUND(I96*H96,2)</f>
        <v>7288.28</v>
      </c>
      <c r="K96" s="161" t="s">
        <v>235</v>
      </c>
      <c r="L96" s="32"/>
      <c r="M96" s="166" t="s">
        <v>3</v>
      </c>
      <c r="N96" s="167" t="s">
        <v>41</v>
      </c>
      <c r="O96" s="33"/>
      <c r="P96" s="168">
        <f>O96*H96</f>
        <v>0</v>
      </c>
      <c r="Q96" s="168">
        <v>2.16</v>
      </c>
      <c r="R96" s="168">
        <f>Q96*H96</f>
        <v>19.105200000000004</v>
      </c>
      <c r="S96" s="168">
        <v>0</v>
      </c>
      <c r="T96" s="169">
        <f>S96*H96</f>
        <v>0</v>
      </c>
      <c r="AR96" s="16" t="s">
        <v>136</v>
      </c>
      <c r="AT96" s="16" t="s">
        <v>138</v>
      </c>
      <c r="AU96" s="16" t="s">
        <v>78</v>
      </c>
      <c r="AY96" s="16" t="s">
        <v>137</v>
      </c>
      <c r="BE96" s="170">
        <f>IF(N96="základní",J96,0)</f>
        <v>7288.28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22</v>
      </c>
      <c r="BK96" s="170">
        <f>ROUND(I96*H96,2)</f>
        <v>7288.28</v>
      </c>
      <c r="BL96" s="16" t="s">
        <v>136</v>
      </c>
      <c r="BM96" s="16" t="s">
        <v>276</v>
      </c>
    </row>
    <row r="97" spans="2:65" s="1" customFormat="1" ht="22.5" customHeight="1">
      <c r="B97" s="158"/>
      <c r="C97" s="159" t="s">
        <v>277</v>
      </c>
      <c r="D97" s="159" t="s">
        <v>138</v>
      </c>
      <c r="E97" s="160" t="s">
        <v>278</v>
      </c>
      <c r="F97" s="161" t="s">
        <v>279</v>
      </c>
      <c r="G97" s="162" t="s">
        <v>243</v>
      </c>
      <c r="H97" s="163">
        <v>6.3179999999999996</v>
      </c>
      <c r="I97" s="164">
        <v>3090</v>
      </c>
      <c r="J97" s="165">
        <f>ROUND(I97*H97,2)</f>
        <v>19522.62</v>
      </c>
      <c r="K97" s="161" t="s">
        <v>235</v>
      </c>
      <c r="L97" s="32"/>
      <c r="M97" s="166" t="s">
        <v>3</v>
      </c>
      <c r="N97" s="167" t="s">
        <v>41</v>
      </c>
      <c r="O97" s="33"/>
      <c r="P97" s="168">
        <f>O97*H97</f>
        <v>0</v>
      </c>
      <c r="Q97" s="168">
        <v>2.2563399999999998</v>
      </c>
      <c r="R97" s="168">
        <f>Q97*H97</f>
        <v>14.255556119999998</v>
      </c>
      <c r="S97" s="168">
        <v>0</v>
      </c>
      <c r="T97" s="169">
        <f>S97*H97</f>
        <v>0</v>
      </c>
      <c r="AR97" s="16" t="s">
        <v>136</v>
      </c>
      <c r="AT97" s="16" t="s">
        <v>138</v>
      </c>
      <c r="AU97" s="16" t="s">
        <v>78</v>
      </c>
      <c r="AY97" s="16" t="s">
        <v>137</v>
      </c>
      <c r="BE97" s="170">
        <f>IF(N97="základní",J97,0)</f>
        <v>19522.62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6" t="s">
        <v>22</v>
      </c>
      <c r="BK97" s="170">
        <f>ROUND(I97*H97,2)</f>
        <v>19522.62</v>
      </c>
      <c r="BL97" s="16" t="s">
        <v>136</v>
      </c>
      <c r="BM97" s="16" t="s">
        <v>280</v>
      </c>
    </row>
    <row r="98" spans="2:65" s="1" customFormat="1" ht="22.5" customHeight="1">
      <c r="B98" s="158"/>
      <c r="C98" s="159" t="s">
        <v>9</v>
      </c>
      <c r="D98" s="159" t="s">
        <v>138</v>
      </c>
      <c r="E98" s="160" t="s">
        <v>281</v>
      </c>
      <c r="F98" s="161" t="s">
        <v>282</v>
      </c>
      <c r="G98" s="162" t="s">
        <v>271</v>
      </c>
      <c r="H98" s="163">
        <v>5.2249999999999996</v>
      </c>
      <c r="I98" s="164">
        <v>257.5</v>
      </c>
      <c r="J98" s="165">
        <f>ROUND(I98*H98,2)</f>
        <v>1345.44</v>
      </c>
      <c r="K98" s="161" t="s">
        <v>235</v>
      </c>
      <c r="L98" s="32"/>
      <c r="M98" s="166" t="s">
        <v>3</v>
      </c>
      <c r="N98" s="167" t="s">
        <v>41</v>
      </c>
      <c r="O98" s="33"/>
      <c r="P98" s="168">
        <f>O98*H98</f>
        <v>0</v>
      </c>
      <c r="Q98" s="168">
        <v>1.0300000000000001E-3</v>
      </c>
      <c r="R98" s="168">
        <f>Q98*H98</f>
        <v>5.3817500000000002E-3</v>
      </c>
      <c r="S98" s="168">
        <v>0</v>
      </c>
      <c r="T98" s="169">
        <f>S98*H98</f>
        <v>0</v>
      </c>
      <c r="AR98" s="16" t="s">
        <v>136</v>
      </c>
      <c r="AT98" s="16" t="s">
        <v>138</v>
      </c>
      <c r="AU98" s="16" t="s">
        <v>78</v>
      </c>
      <c r="AY98" s="16" t="s">
        <v>137</v>
      </c>
      <c r="BE98" s="170">
        <f>IF(N98="základní",J98,0)</f>
        <v>1345.44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22</v>
      </c>
      <c r="BK98" s="170">
        <f>ROUND(I98*H98,2)</f>
        <v>1345.44</v>
      </c>
      <c r="BL98" s="16" t="s">
        <v>136</v>
      </c>
      <c r="BM98" s="16" t="s">
        <v>283</v>
      </c>
    </row>
    <row r="99" spans="2:65" s="1" customFormat="1" ht="22.5" customHeight="1">
      <c r="B99" s="158"/>
      <c r="C99" s="159" t="s">
        <v>284</v>
      </c>
      <c r="D99" s="159" t="s">
        <v>138</v>
      </c>
      <c r="E99" s="160" t="s">
        <v>285</v>
      </c>
      <c r="F99" s="161" t="s">
        <v>286</v>
      </c>
      <c r="G99" s="162" t="s">
        <v>271</v>
      </c>
      <c r="H99" s="163">
        <v>5.2249999999999996</v>
      </c>
      <c r="I99" s="164">
        <v>103</v>
      </c>
      <c r="J99" s="165">
        <f>ROUND(I99*H99,2)</f>
        <v>538.17999999999995</v>
      </c>
      <c r="K99" s="161" t="s">
        <v>235</v>
      </c>
      <c r="L99" s="32"/>
      <c r="M99" s="166" t="s">
        <v>3</v>
      </c>
      <c r="N99" s="167" t="s">
        <v>41</v>
      </c>
      <c r="O99" s="33"/>
      <c r="P99" s="168">
        <f>O99*H99</f>
        <v>0</v>
      </c>
      <c r="Q99" s="168">
        <v>0</v>
      </c>
      <c r="R99" s="168">
        <f>Q99*H99</f>
        <v>0</v>
      </c>
      <c r="S99" s="168">
        <v>0</v>
      </c>
      <c r="T99" s="169">
        <f>S99*H99</f>
        <v>0</v>
      </c>
      <c r="AR99" s="16" t="s">
        <v>136</v>
      </c>
      <c r="AT99" s="16" t="s">
        <v>138</v>
      </c>
      <c r="AU99" s="16" t="s">
        <v>78</v>
      </c>
      <c r="AY99" s="16" t="s">
        <v>137</v>
      </c>
      <c r="BE99" s="170">
        <f>IF(N99="základní",J99,0)</f>
        <v>538.17999999999995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22</v>
      </c>
      <c r="BK99" s="170">
        <f>ROUND(I99*H99,2)</f>
        <v>538.17999999999995</v>
      </c>
      <c r="BL99" s="16" t="s">
        <v>136</v>
      </c>
      <c r="BM99" s="16" t="s">
        <v>287</v>
      </c>
    </row>
    <row r="100" spans="2:65" s="1" customFormat="1" ht="22.5" customHeight="1">
      <c r="B100" s="158"/>
      <c r="C100" s="159" t="s">
        <v>288</v>
      </c>
      <c r="D100" s="159" t="s">
        <v>138</v>
      </c>
      <c r="E100" s="160" t="s">
        <v>289</v>
      </c>
      <c r="F100" s="161" t="s">
        <v>290</v>
      </c>
      <c r="G100" s="162" t="s">
        <v>291</v>
      </c>
      <c r="H100" s="163">
        <v>0.94799999999999995</v>
      </c>
      <c r="I100" s="164">
        <v>30900</v>
      </c>
      <c r="J100" s="165">
        <f>ROUND(I100*H100,2)</f>
        <v>29293.200000000001</v>
      </c>
      <c r="K100" s="161" t="s">
        <v>235</v>
      </c>
      <c r="L100" s="32"/>
      <c r="M100" s="166" t="s">
        <v>3</v>
      </c>
      <c r="N100" s="167" t="s">
        <v>41</v>
      </c>
      <c r="O100" s="33"/>
      <c r="P100" s="168">
        <f>O100*H100</f>
        <v>0</v>
      </c>
      <c r="Q100" s="168">
        <v>1.0601700000000001</v>
      </c>
      <c r="R100" s="168">
        <f>Q100*H100</f>
        <v>1.00504116</v>
      </c>
      <c r="S100" s="168">
        <v>0</v>
      </c>
      <c r="T100" s="169">
        <f>S100*H100</f>
        <v>0</v>
      </c>
      <c r="AR100" s="16" t="s">
        <v>136</v>
      </c>
      <c r="AT100" s="16" t="s">
        <v>138</v>
      </c>
      <c r="AU100" s="16" t="s">
        <v>78</v>
      </c>
      <c r="AY100" s="16" t="s">
        <v>137</v>
      </c>
      <c r="BE100" s="170">
        <f>IF(N100="základní",J100,0)</f>
        <v>29293.200000000001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22</v>
      </c>
      <c r="BK100" s="170">
        <f>ROUND(I100*H100,2)</f>
        <v>29293.200000000001</v>
      </c>
      <c r="BL100" s="16" t="s">
        <v>136</v>
      </c>
      <c r="BM100" s="16" t="s">
        <v>292</v>
      </c>
    </row>
    <row r="101" spans="2:65" s="10" customFormat="1" ht="29.85" customHeight="1">
      <c r="B101" s="146"/>
      <c r="D101" s="147" t="s">
        <v>69</v>
      </c>
      <c r="E101" s="185" t="s">
        <v>293</v>
      </c>
      <c r="F101" s="185" t="s">
        <v>294</v>
      </c>
      <c r="I101" s="149"/>
      <c r="J101" s="186">
        <f>BK101</f>
        <v>17701.07</v>
      </c>
      <c r="L101" s="146"/>
      <c r="M101" s="151"/>
      <c r="N101" s="152"/>
      <c r="O101" s="152"/>
      <c r="P101" s="153">
        <f>P102</f>
        <v>0</v>
      </c>
      <c r="Q101" s="152"/>
      <c r="R101" s="153">
        <f>R102</f>
        <v>0</v>
      </c>
      <c r="S101" s="152"/>
      <c r="T101" s="154">
        <f>T102</f>
        <v>0</v>
      </c>
      <c r="AR101" s="155" t="s">
        <v>22</v>
      </c>
      <c r="AT101" s="156" t="s">
        <v>69</v>
      </c>
      <c r="AU101" s="156" t="s">
        <v>22</v>
      </c>
      <c r="AY101" s="155" t="s">
        <v>137</v>
      </c>
      <c r="BK101" s="157">
        <f>BK102</f>
        <v>17701.07</v>
      </c>
    </row>
    <row r="102" spans="2:65" s="1" customFormat="1" ht="22.5" customHeight="1">
      <c r="B102" s="158"/>
      <c r="C102" s="159" t="s">
        <v>295</v>
      </c>
      <c r="D102" s="159" t="s">
        <v>138</v>
      </c>
      <c r="E102" s="160" t="s">
        <v>296</v>
      </c>
      <c r="F102" s="161" t="s">
        <v>297</v>
      </c>
      <c r="G102" s="162" t="s">
        <v>291</v>
      </c>
      <c r="H102" s="163">
        <v>34.371000000000002</v>
      </c>
      <c r="I102" s="164">
        <v>515</v>
      </c>
      <c r="J102" s="165">
        <f>ROUND(I102*H102,2)</f>
        <v>17701.07</v>
      </c>
      <c r="K102" s="161" t="s">
        <v>235</v>
      </c>
      <c r="L102" s="32"/>
      <c r="M102" s="166" t="s">
        <v>3</v>
      </c>
      <c r="N102" s="171" t="s">
        <v>41</v>
      </c>
      <c r="O102" s="172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136</v>
      </c>
      <c r="AT102" s="16" t="s">
        <v>138</v>
      </c>
      <c r="AU102" s="16" t="s">
        <v>78</v>
      </c>
      <c r="AY102" s="16" t="s">
        <v>137</v>
      </c>
      <c r="BE102" s="170">
        <f>IF(N102="základní",J102,0)</f>
        <v>17701.07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22</v>
      </c>
      <c r="BK102" s="170">
        <f>ROUND(I102*H102,2)</f>
        <v>17701.07</v>
      </c>
      <c r="BL102" s="16" t="s">
        <v>136</v>
      </c>
      <c r="BM102" s="16" t="s">
        <v>298</v>
      </c>
    </row>
    <row r="103" spans="2:65" s="1" customFormat="1" ht="6.95" customHeight="1">
      <c r="B103" s="47"/>
      <c r="C103" s="48"/>
      <c r="D103" s="48"/>
      <c r="E103" s="48"/>
      <c r="F103" s="48"/>
      <c r="G103" s="48"/>
      <c r="H103" s="48"/>
      <c r="I103" s="120"/>
      <c r="J103" s="48"/>
      <c r="K103" s="48"/>
      <c r="L103" s="32"/>
    </row>
    <row r="104" spans="2:65">
      <c r="AT104" s="175"/>
    </row>
  </sheetData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51"/>
  <sheetViews>
    <sheetView showGridLines="0" view="pageBreakPreview" zoomScale="85" zoomScaleSheetLayoutView="85" workbookViewId="0">
      <pane ySplit="1" topLeftCell="A140" activePane="bottomLeft" state="frozen"/>
      <selection pane="bottomLeft" activeCell="J158" sqref="J15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87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299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ROUND(J86,2)</f>
        <v>6237624.1399999997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ROUND(SUM(BE86:BE149), 2)</f>
        <v>6237624.1399999997</v>
      </c>
      <c r="G30" s="33"/>
      <c r="H30" s="33"/>
      <c r="I30" s="112">
        <v>0.21</v>
      </c>
      <c r="J30" s="111">
        <f>ROUND(ROUND((SUM(BE86:BE149)), 2)*I30, 2)</f>
        <v>1309901.07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ROUND(SUM(BF86:BF149), 2)</f>
        <v>0</v>
      </c>
      <c r="G31" s="33"/>
      <c r="H31" s="33"/>
      <c r="I31" s="112">
        <v>0.15</v>
      </c>
      <c r="J31" s="111">
        <f>ROUND(ROUND((SUM(BF86:BF149)),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ROUND(SUM(BG86:BG149),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ROUND(SUM(BH86:BH149),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ROUND(SUM(BI86:BI149),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7547525.21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SO02 - Splašková kanalizace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J86</f>
        <v>6237624.1400000006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225</v>
      </c>
      <c r="E57" s="131"/>
      <c r="F57" s="131"/>
      <c r="G57" s="131"/>
      <c r="H57" s="131"/>
      <c r="I57" s="132"/>
      <c r="J57" s="133">
        <f>J87</f>
        <v>6237624.1400000006</v>
      </c>
      <c r="K57" s="134"/>
    </row>
    <row r="58" spans="2:47" s="11" customFormat="1" ht="19.899999999999999" customHeight="1">
      <c r="B58" s="176"/>
      <c r="C58" s="177"/>
      <c r="D58" s="178" t="s">
        <v>226</v>
      </c>
      <c r="E58" s="179"/>
      <c r="F58" s="179"/>
      <c r="G58" s="179"/>
      <c r="H58" s="179"/>
      <c r="I58" s="180"/>
      <c r="J58" s="181">
        <f>J88</f>
        <v>1403292.64</v>
      </c>
      <c r="K58" s="182"/>
    </row>
    <row r="59" spans="2:47" s="11" customFormat="1" ht="19.899999999999999" customHeight="1">
      <c r="B59" s="176"/>
      <c r="C59" s="177"/>
      <c r="D59" s="178" t="s">
        <v>227</v>
      </c>
      <c r="E59" s="179"/>
      <c r="F59" s="179"/>
      <c r="G59" s="179"/>
      <c r="H59" s="179"/>
      <c r="I59" s="180"/>
      <c r="J59" s="181">
        <f>J113</f>
        <v>68742.2</v>
      </c>
      <c r="K59" s="182"/>
    </row>
    <row r="60" spans="2:47" s="11" customFormat="1" ht="19.899999999999999" customHeight="1">
      <c r="B60" s="176"/>
      <c r="C60" s="177"/>
      <c r="D60" s="178" t="s">
        <v>300</v>
      </c>
      <c r="E60" s="179"/>
      <c r="F60" s="179"/>
      <c r="G60" s="179"/>
      <c r="H60" s="179"/>
      <c r="I60" s="180"/>
      <c r="J60" s="181">
        <f>J115</f>
        <v>68742.2</v>
      </c>
      <c r="K60" s="182"/>
    </row>
    <row r="61" spans="2:47" s="11" customFormat="1" ht="19.899999999999999" customHeight="1">
      <c r="B61" s="176"/>
      <c r="C61" s="177"/>
      <c r="D61" s="178" t="s">
        <v>301</v>
      </c>
      <c r="E61" s="179"/>
      <c r="F61" s="179"/>
      <c r="G61" s="179"/>
      <c r="H61" s="179"/>
      <c r="I61" s="180"/>
      <c r="J61" s="181">
        <f>J117</f>
        <v>129806.57</v>
      </c>
      <c r="K61" s="182"/>
    </row>
    <row r="62" spans="2:47" s="11" customFormat="1" ht="19.899999999999999" customHeight="1">
      <c r="B62" s="176"/>
      <c r="C62" s="177"/>
      <c r="D62" s="178" t="s">
        <v>302</v>
      </c>
      <c r="E62" s="179"/>
      <c r="F62" s="179"/>
      <c r="G62" s="179"/>
      <c r="H62" s="179"/>
      <c r="I62" s="180"/>
      <c r="J62" s="181">
        <f>J120</f>
        <v>795564.79</v>
      </c>
      <c r="K62" s="182"/>
    </row>
    <row r="63" spans="2:47" s="11" customFormat="1" ht="19.899999999999999" customHeight="1">
      <c r="B63" s="176"/>
      <c r="C63" s="177"/>
      <c r="D63" s="178" t="s">
        <v>303</v>
      </c>
      <c r="E63" s="179"/>
      <c r="F63" s="179"/>
      <c r="G63" s="179"/>
      <c r="H63" s="179"/>
      <c r="I63" s="180"/>
      <c r="J63" s="181">
        <f>J130</f>
        <v>3182611.01</v>
      </c>
      <c r="K63" s="182"/>
    </row>
    <row r="64" spans="2:47" s="11" customFormat="1" ht="19.899999999999999" customHeight="1">
      <c r="B64" s="176"/>
      <c r="C64" s="177"/>
      <c r="D64" s="178" t="s">
        <v>304</v>
      </c>
      <c r="E64" s="179"/>
      <c r="F64" s="179"/>
      <c r="G64" s="179"/>
      <c r="H64" s="179"/>
      <c r="I64" s="180"/>
      <c r="J64" s="181">
        <f>J136</f>
        <v>188387</v>
      </c>
      <c r="K64" s="182"/>
    </row>
    <row r="65" spans="2:12" s="11" customFormat="1" ht="19.899999999999999" customHeight="1">
      <c r="B65" s="176"/>
      <c r="C65" s="177"/>
      <c r="D65" s="178" t="s">
        <v>305</v>
      </c>
      <c r="E65" s="179"/>
      <c r="F65" s="179"/>
      <c r="G65" s="179"/>
      <c r="H65" s="179"/>
      <c r="I65" s="180"/>
      <c r="J65" s="181">
        <f>J141</f>
        <v>149383.12</v>
      </c>
      <c r="K65" s="182"/>
    </row>
    <row r="66" spans="2:12" s="11" customFormat="1" ht="19.899999999999999" customHeight="1">
      <c r="B66" s="176"/>
      <c r="C66" s="177"/>
      <c r="D66" s="178" t="s">
        <v>228</v>
      </c>
      <c r="E66" s="179"/>
      <c r="F66" s="179"/>
      <c r="G66" s="179"/>
      <c r="H66" s="179"/>
      <c r="I66" s="180"/>
      <c r="J66" s="181">
        <f>J148</f>
        <v>251094.61</v>
      </c>
      <c r="K66" s="182"/>
    </row>
    <row r="67" spans="2:12" s="1" customFormat="1" ht="21.75" customHeight="1">
      <c r="B67" s="32"/>
      <c r="C67" s="33"/>
      <c r="D67" s="33"/>
      <c r="E67" s="33"/>
      <c r="F67" s="33"/>
      <c r="G67" s="33"/>
      <c r="H67" s="33"/>
      <c r="I67" s="99"/>
      <c r="J67" s="33"/>
      <c r="K67" s="36"/>
    </row>
    <row r="68" spans="2:12" s="1" customFormat="1" ht="6.95" customHeight="1">
      <c r="B68" s="47"/>
      <c r="C68" s="48"/>
      <c r="D68" s="48"/>
      <c r="E68" s="48"/>
      <c r="F68" s="48"/>
      <c r="G68" s="48"/>
      <c r="H68" s="48"/>
      <c r="I68" s="120"/>
      <c r="J68" s="48"/>
      <c r="K68" s="49"/>
    </row>
    <row r="72" spans="2:12" s="1" customFormat="1" ht="6.95" customHeight="1">
      <c r="B72" s="50"/>
      <c r="C72" s="51"/>
      <c r="D72" s="51"/>
      <c r="E72" s="51"/>
      <c r="F72" s="51"/>
      <c r="G72" s="51"/>
      <c r="H72" s="51"/>
      <c r="I72" s="121"/>
      <c r="J72" s="51"/>
      <c r="K72" s="51"/>
      <c r="L72" s="32"/>
    </row>
    <row r="73" spans="2:12" s="1" customFormat="1" ht="36.950000000000003" customHeight="1">
      <c r="B73" s="32"/>
      <c r="C73" s="52" t="s">
        <v>120</v>
      </c>
      <c r="L73" s="32"/>
    </row>
    <row r="74" spans="2:12" s="1" customFormat="1" ht="6.95" customHeight="1">
      <c r="B74" s="32"/>
      <c r="L74" s="32"/>
    </row>
    <row r="75" spans="2:12" s="1" customFormat="1" ht="14.45" customHeight="1">
      <c r="B75" s="32"/>
      <c r="C75" s="54" t="s">
        <v>17</v>
      </c>
      <c r="L75" s="32"/>
    </row>
    <row r="76" spans="2:12" s="1" customFormat="1" ht="22.5" customHeight="1">
      <c r="B76" s="32"/>
      <c r="E76" s="345" t="str">
        <f>E7</f>
        <v>Mutná - ČOV, kanalizace a vodovod</v>
      </c>
      <c r="F76" s="322"/>
      <c r="G76" s="322"/>
      <c r="H76" s="322"/>
      <c r="L76" s="32"/>
    </row>
    <row r="77" spans="2:12" s="1" customFormat="1" ht="14.45" customHeight="1">
      <c r="B77" s="32"/>
      <c r="C77" s="54" t="s">
        <v>112</v>
      </c>
      <c r="L77" s="32"/>
    </row>
    <row r="78" spans="2:12" s="1" customFormat="1" ht="23.25" customHeight="1">
      <c r="B78" s="32"/>
      <c r="E78" s="319" t="str">
        <f>E9</f>
        <v>SO02 - Splašková kanalizace</v>
      </c>
      <c r="F78" s="322"/>
      <c r="G78" s="322"/>
      <c r="H78" s="322"/>
      <c r="L78" s="32"/>
    </row>
    <row r="79" spans="2:12" s="1" customFormat="1" ht="6.95" customHeight="1">
      <c r="B79" s="32"/>
      <c r="L79" s="32"/>
    </row>
    <row r="80" spans="2:12" s="1" customFormat="1" ht="18" customHeight="1">
      <c r="B80" s="32"/>
      <c r="C80" s="54" t="s">
        <v>23</v>
      </c>
      <c r="F80" s="135" t="str">
        <f>F12</f>
        <v xml:space="preserve"> </v>
      </c>
      <c r="I80" s="136" t="s">
        <v>25</v>
      </c>
      <c r="J80" s="58">
        <f>IF(J12="","",J12)</f>
        <v>42508</v>
      </c>
      <c r="L80" s="32"/>
    </row>
    <row r="81" spans="2:65" s="1" customFormat="1" ht="6.95" customHeight="1">
      <c r="B81" s="32"/>
      <c r="L81" s="32"/>
    </row>
    <row r="82" spans="2:65" s="1" customFormat="1" ht="15">
      <c r="B82" s="32"/>
      <c r="C82" s="54" t="s">
        <v>28</v>
      </c>
      <c r="F82" s="135" t="str">
        <f>E15</f>
        <v xml:space="preserve"> </v>
      </c>
      <c r="I82" s="136" t="s">
        <v>33</v>
      </c>
      <c r="J82" s="135" t="str">
        <f>E21</f>
        <v xml:space="preserve"> </v>
      </c>
      <c r="L82" s="32"/>
    </row>
    <row r="83" spans="2:65" s="1" customFormat="1" ht="14.45" customHeight="1">
      <c r="B83" s="32"/>
      <c r="C83" s="54" t="s">
        <v>31</v>
      </c>
      <c r="F83" s="135" t="str">
        <f>IF(E18="","",E18)</f>
        <v/>
      </c>
      <c r="L83" s="32"/>
    </row>
    <row r="84" spans="2:65" s="1" customFormat="1" ht="10.35" customHeight="1">
      <c r="B84" s="32"/>
      <c r="L84" s="32"/>
    </row>
    <row r="85" spans="2:65" s="9" customFormat="1" ht="29.25" customHeight="1">
      <c r="B85" s="137"/>
      <c r="C85" s="138" t="s">
        <v>121</v>
      </c>
      <c r="D85" s="139" t="s">
        <v>55</v>
      </c>
      <c r="E85" s="139" t="s">
        <v>51</v>
      </c>
      <c r="F85" s="139" t="s">
        <v>122</v>
      </c>
      <c r="G85" s="139" t="s">
        <v>123</v>
      </c>
      <c r="H85" s="139" t="s">
        <v>124</v>
      </c>
      <c r="I85" s="140" t="s">
        <v>125</v>
      </c>
      <c r="J85" s="139" t="s">
        <v>116</v>
      </c>
      <c r="K85" s="141" t="s">
        <v>126</v>
      </c>
      <c r="L85" s="137"/>
      <c r="M85" s="64" t="s">
        <v>127</v>
      </c>
      <c r="N85" s="65" t="s">
        <v>40</v>
      </c>
      <c r="O85" s="65" t="s">
        <v>128</v>
      </c>
      <c r="P85" s="65" t="s">
        <v>129</v>
      </c>
      <c r="Q85" s="65" t="s">
        <v>130</v>
      </c>
      <c r="R85" s="65" t="s">
        <v>131</v>
      </c>
      <c r="S85" s="65" t="s">
        <v>132</v>
      </c>
      <c r="T85" s="66" t="s">
        <v>133</v>
      </c>
    </row>
    <row r="86" spans="2:65" s="1" customFormat="1" ht="29.25" customHeight="1">
      <c r="B86" s="32"/>
      <c r="C86" s="68" t="s">
        <v>117</v>
      </c>
      <c r="J86" s="142">
        <f>BK86</f>
        <v>6237624.1400000006</v>
      </c>
      <c r="L86" s="32"/>
      <c r="M86" s="67"/>
      <c r="N86" s="59"/>
      <c r="O86" s="59"/>
      <c r="P86" s="143">
        <f>P87</f>
        <v>0</v>
      </c>
      <c r="Q86" s="59"/>
      <c r="R86" s="143">
        <f>R87</f>
        <v>1931.4970617199999</v>
      </c>
      <c r="S86" s="59"/>
      <c r="T86" s="144">
        <f>T87</f>
        <v>637.50400000000002</v>
      </c>
      <c r="AT86" s="16" t="s">
        <v>69</v>
      </c>
      <c r="AU86" s="16" t="s">
        <v>118</v>
      </c>
      <c r="BK86" s="145">
        <f>BK87</f>
        <v>6237624.1400000006</v>
      </c>
    </row>
    <row r="87" spans="2:65" s="10" customFormat="1" ht="37.35" customHeight="1">
      <c r="B87" s="146"/>
      <c r="D87" s="155" t="s">
        <v>69</v>
      </c>
      <c r="E87" s="183" t="s">
        <v>229</v>
      </c>
      <c r="F87" s="183" t="s">
        <v>230</v>
      </c>
      <c r="I87" s="149"/>
      <c r="J87" s="184">
        <f>BK87</f>
        <v>6237624.1400000006</v>
      </c>
      <c r="L87" s="146"/>
      <c r="M87" s="151"/>
      <c r="N87" s="152"/>
      <c r="O87" s="152"/>
      <c r="P87" s="153">
        <f>P88+P113+P115+P117+P120+P130+P136+P141+P148</f>
        <v>0</v>
      </c>
      <c r="Q87" s="152"/>
      <c r="R87" s="153">
        <f>R88+R113+R115+R117+R120+R130+R136+R141+R148</f>
        <v>1931.4970617199999</v>
      </c>
      <c r="S87" s="152"/>
      <c r="T87" s="154">
        <f>T88+T113+T115+T117+T120+T130+T136+T141+T148</f>
        <v>637.50400000000002</v>
      </c>
      <c r="AR87" s="155" t="s">
        <v>22</v>
      </c>
      <c r="AT87" s="156" t="s">
        <v>69</v>
      </c>
      <c r="AU87" s="156" t="s">
        <v>70</v>
      </c>
      <c r="AY87" s="155" t="s">
        <v>137</v>
      </c>
      <c r="BK87" s="157">
        <f>BK88+BK113+BK115+BK117+BK120+BK130+BK136+BK141+BK148</f>
        <v>6237624.1400000006</v>
      </c>
    </row>
    <row r="88" spans="2:65" s="10" customFormat="1" ht="19.899999999999999" customHeight="1">
      <c r="B88" s="146"/>
      <c r="D88" s="147" t="s">
        <v>69</v>
      </c>
      <c r="E88" s="185" t="s">
        <v>22</v>
      </c>
      <c r="F88" s="185" t="s">
        <v>231</v>
      </c>
      <c r="I88" s="149"/>
      <c r="J88" s="186">
        <f>BK88</f>
        <v>1403292.64</v>
      </c>
      <c r="L88" s="146"/>
      <c r="M88" s="151"/>
      <c r="N88" s="152"/>
      <c r="O88" s="152"/>
      <c r="P88" s="153">
        <f>SUM(P89:P112)</f>
        <v>0</v>
      </c>
      <c r="Q88" s="152"/>
      <c r="R88" s="153">
        <f>SUM(R89:R112)</f>
        <v>1185.4936600000001</v>
      </c>
      <c r="S88" s="152"/>
      <c r="T88" s="154">
        <f>SUM(T89:T112)</f>
        <v>637.50400000000002</v>
      </c>
      <c r="AR88" s="155" t="s">
        <v>22</v>
      </c>
      <c r="AT88" s="156" t="s">
        <v>69</v>
      </c>
      <c r="AU88" s="156" t="s">
        <v>22</v>
      </c>
      <c r="AY88" s="155" t="s">
        <v>137</v>
      </c>
      <c r="BK88" s="157">
        <f>SUM(BK89:BK112)</f>
        <v>1403292.64</v>
      </c>
    </row>
    <row r="89" spans="2:65" s="1" customFormat="1" ht="22.5" customHeight="1">
      <c r="B89" s="158"/>
      <c r="C89" s="159" t="s">
        <v>22</v>
      </c>
      <c r="D89" s="159" t="s">
        <v>138</v>
      </c>
      <c r="E89" s="160" t="s">
        <v>306</v>
      </c>
      <c r="F89" s="161" t="s">
        <v>307</v>
      </c>
      <c r="G89" s="162" t="s">
        <v>271</v>
      </c>
      <c r="H89" s="163">
        <v>269</v>
      </c>
      <c r="I89" s="164">
        <v>20.6</v>
      </c>
      <c r="J89" s="165">
        <f t="shared" ref="J89:J110" si="0">ROUND(I89*H89,2)</f>
        <v>5541.4</v>
      </c>
      <c r="K89" s="161" t="s">
        <v>235</v>
      </c>
      <c r="L89" s="32"/>
      <c r="M89" s="166" t="s">
        <v>3</v>
      </c>
      <c r="N89" s="167" t="s">
        <v>41</v>
      </c>
      <c r="O89" s="33"/>
      <c r="P89" s="168">
        <f t="shared" ref="P89:P110" si="1">O89*H89</f>
        <v>0</v>
      </c>
      <c r="Q89" s="168">
        <v>0</v>
      </c>
      <c r="R89" s="168">
        <f t="shared" ref="R89:R110" si="2">Q89*H89</f>
        <v>0</v>
      </c>
      <c r="S89" s="168">
        <v>0.23499999999999999</v>
      </c>
      <c r="T89" s="169">
        <f t="shared" ref="T89:T110" si="3">S89*H89</f>
        <v>63.214999999999996</v>
      </c>
      <c r="AR89" s="16" t="s">
        <v>136</v>
      </c>
      <c r="AT89" s="16" t="s">
        <v>138</v>
      </c>
      <c r="AU89" s="16" t="s">
        <v>78</v>
      </c>
      <c r="AY89" s="16" t="s">
        <v>137</v>
      </c>
      <c r="BE89" s="170">
        <f t="shared" ref="BE89:BE110" si="4">IF(N89="základní",J89,0)</f>
        <v>5541.4</v>
      </c>
      <c r="BF89" s="170">
        <f t="shared" ref="BF89:BF110" si="5">IF(N89="snížená",J89,0)</f>
        <v>0</v>
      </c>
      <c r="BG89" s="170">
        <f t="shared" ref="BG89:BG110" si="6">IF(N89="zákl. přenesená",J89,0)</f>
        <v>0</v>
      </c>
      <c r="BH89" s="170">
        <f t="shared" ref="BH89:BH110" si="7">IF(N89="sníž. přenesená",J89,0)</f>
        <v>0</v>
      </c>
      <c r="BI89" s="170">
        <f t="shared" ref="BI89:BI110" si="8">IF(N89="nulová",J89,0)</f>
        <v>0</v>
      </c>
      <c r="BJ89" s="16" t="s">
        <v>22</v>
      </c>
      <c r="BK89" s="170">
        <f t="shared" ref="BK89:BK110" si="9">ROUND(I89*H89,2)</f>
        <v>5541.4</v>
      </c>
      <c r="BL89" s="16" t="s">
        <v>136</v>
      </c>
      <c r="BM89" s="16" t="s">
        <v>308</v>
      </c>
    </row>
    <row r="90" spans="2:65" s="1" customFormat="1" ht="22.5" customHeight="1">
      <c r="B90" s="158"/>
      <c r="C90" s="159" t="s">
        <v>78</v>
      </c>
      <c r="D90" s="159" t="s">
        <v>138</v>
      </c>
      <c r="E90" s="160" t="s">
        <v>309</v>
      </c>
      <c r="F90" s="161" t="s">
        <v>310</v>
      </c>
      <c r="G90" s="162" t="s">
        <v>271</v>
      </c>
      <c r="H90" s="163">
        <v>600</v>
      </c>
      <c r="I90" s="164">
        <v>41.2</v>
      </c>
      <c r="J90" s="165">
        <f t="shared" si="0"/>
        <v>24720</v>
      </c>
      <c r="K90" s="161" t="s">
        <v>235</v>
      </c>
      <c r="L90" s="32"/>
      <c r="M90" s="166" t="s">
        <v>3</v>
      </c>
      <c r="N90" s="167" t="s">
        <v>41</v>
      </c>
      <c r="O90" s="33"/>
      <c r="P90" s="168">
        <f t="shared" si="1"/>
        <v>0</v>
      </c>
      <c r="Q90" s="168">
        <v>0</v>
      </c>
      <c r="R90" s="168">
        <f t="shared" si="2"/>
        <v>0</v>
      </c>
      <c r="S90" s="168">
        <v>0.56000000000000005</v>
      </c>
      <c r="T90" s="169">
        <f t="shared" si="3"/>
        <v>336.00000000000006</v>
      </c>
      <c r="AR90" s="16" t="s">
        <v>136</v>
      </c>
      <c r="AT90" s="16" t="s">
        <v>138</v>
      </c>
      <c r="AU90" s="16" t="s">
        <v>78</v>
      </c>
      <c r="AY90" s="16" t="s">
        <v>137</v>
      </c>
      <c r="BE90" s="170">
        <f t="shared" si="4"/>
        <v>24720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24720</v>
      </c>
      <c r="BL90" s="16" t="s">
        <v>136</v>
      </c>
      <c r="BM90" s="16" t="s">
        <v>311</v>
      </c>
    </row>
    <row r="91" spans="2:65" s="1" customFormat="1" ht="22.5" customHeight="1">
      <c r="B91" s="158"/>
      <c r="C91" s="159" t="s">
        <v>148</v>
      </c>
      <c r="D91" s="159" t="s">
        <v>138</v>
      </c>
      <c r="E91" s="160" t="s">
        <v>312</v>
      </c>
      <c r="F91" s="161" t="s">
        <v>313</v>
      </c>
      <c r="G91" s="162" t="s">
        <v>271</v>
      </c>
      <c r="H91" s="163">
        <v>269</v>
      </c>
      <c r="I91" s="164">
        <v>20.6</v>
      </c>
      <c r="J91" s="165">
        <f t="shared" si="0"/>
        <v>5541.4</v>
      </c>
      <c r="K91" s="161" t="s">
        <v>235</v>
      </c>
      <c r="L91" s="32"/>
      <c r="M91" s="166" t="s">
        <v>3</v>
      </c>
      <c r="N91" s="167" t="s">
        <v>41</v>
      </c>
      <c r="O91" s="33"/>
      <c r="P91" s="168">
        <f t="shared" si="1"/>
        <v>0</v>
      </c>
      <c r="Q91" s="168">
        <v>0</v>
      </c>
      <c r="R91" s="168">
        <f t="shared" si="2"/>
        <v>0</v>
      </c>
      <c r="S91" s="168">
        <v>0.18099999999999999</v>
      </c>
      <c r="T91" s="169">
        <f t="shared" si="3"/>
        <v>48.689</v>
      </c>
      <c r="AR91" s="16" t="s">
        <v>136</v>
      </c>
      <c r="AT91" s="16" t="s">
        <v>138</v>
      </c>
      <c r="AU91" s="16" t="s">
        <v>78</v>
      </c>
      <c r="AY91" s="16" t="s">
        <v>137</v>
      </c>
      <c r="BE91" s="170">
        <f t="shared" si="4"/>
        <v>5541.4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6" t="s">
        <v>22</v>
      </c>
      <c r="BK91" s="170">
        <f t="shared" si="9"/>
        <v>5541.4</v>
      </c>
      <c r="BL91" s="16" t="s">
        <v>136</v>
      </c>
      <c r="BM91" s="16" t="s">
        <v>314</v>
      </c>
    </row>
    <row r="92" spans="2:65" s="1" customFormat="1" ht="22.5" customHeight="1">
      <c r="B92" s="158"/>
      <c r="C92" s="159" t="s">
        <v>136</v>
      </c>
      <c r="D92" s="159" t="s">
        <v>138</v>
      </c>
      <c r="E92" s="160" t="s">
        <v>315</v>
      </c>
      <c r="F92" s="161" t="s">
        <v>316</v>
      </c>
      <c r="G92" s="162" t="s">
        <v>271</v>
      </c>
      <c r="H92" s="163">
        <v>600</v>
      </c>
      <c r="I92" s="164">
        <v>41.2</v>
      </c>
      <c r="J92" s="165">
        <f t="shared" si="0"/>
        <v>24720</v>
      </c>
      <c r="K92" s="161" t="s">
        <v>235</v>
      </c>
      <c r="L92" s="32"/>
      <c r="M92" s="166" t="s">
        <v>3</v>
      </c>
      <c r="N92" s="167" t="s">
        <v>41</v>
      </c>
      <c r="O92" s="33"/>
      <c r="P92" s="168">
        <f t="shared" si="1"/>
        <v>0</v>
      </c>
      <c r="Q92" s="168">
        <v>0</v>
      </c>
      <c r="R92" s="168">
        <f t="shared" si="2"/>
        <v>0</v>
      </c>
      <c r="S92" s="168">
        <v>0.316</v>
      </c>
      <c r="T92" s="169">
        <f t="shared" si="3"/>
        <v>189.6</v>
      </c>
      <c r="AR92" s="16" t="s">
        <v>136</v>
      </c>
      <c r="AT92" s="16" t="s">
        <v>138</v>
      </c>
      <c r="AU92" s="16" t="s">
        <v>78</v>
      </c>
      <c r="AY92" s="16" t="s">
        <v>137</v>
      </c>
      <c r="BE92" s="170">
        <f t="shared" si="4"/>
        <v>24720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6" t="s">
        <v>22</v>
      </c>
      <c r="BK92" s="170">
        <f t="shared" si="9"/>
        <v>24720</v>
      </c>
      <c r="BL92" s="16" t="s">
        <v>136</v>
      </c>
      <c r="BM92" s="16" t="s">
        <v>317</v>
      </c>
    </row>
    <row r="93" spans="2:65" s="1" customFormat="1" ht="22.5" customHeight="1">
      <c r="B93" s="158"/>
      <c r="C93" s="159" t="s">
        <v>155</v>
      </c>
      <c r="D93" s="159" t="s">
        <v>138</v>
      </c>
      <c r="E93" s="160" t="s">
        <v>232</v>
      </c>
      <c r="F93" s="161" t="s">
        <v>233</v>
      </c>
      <c r="G93" s="162" t="s">
        <v>234</v>
      </c>
      <c r="H93" s="163">
        <v>711.89300000000003</v>
      </c>
      <c r="I93" s="164">
        <v>51.5</v>
      </c>
      <c r="J93" s="165">
        <f t="shared" si="0"/>
        <v>36662.49</v>
      </c>
      <c r="K93" s="161" t="s">
        <v>235</v>
      </c>
      <c r="L93" s="32"/>
      <c r="M93" s="166" t="s">
        <v>3</v>
      </c>
      <c r="N93" s="167" t="s">
        <v>41</v>
      </c>
      <c r="O93" s="33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6" t="s">
        <v>136</v>
      </c>
      <c r="AT93" s="16" t="s">
        <v>138</v>
      </c>
      <c r="AU93" s="16" t="s">
        <v>78</v>
      </c>
      <c r="AY93" s="16" t="s">
        <v>137</v>
      </c>
      <c r="BE93" s="170">
        <f t="shared" si="4"/>
        <v>36662.49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22</v>
      </c>
      <c r="BK93" s="170">
        <f t="shared" si="9"/>
        <v>36662.49</v>
      </c>
      <c r="BL93" s="16" t="s">
        <v>136</v>
      </c>
      <c r="BM93" s="16" t="s">
        <v>318</v>
      </c>
    </row>
    <row r="94" spans="2:65" s="1" customFormat="1" ht="22.5" customHeight="1">
      <c r="B94" s="158"/>
      <c r="C94" s="159" t="s">
        <v>159</v>
      </c>
      <c r="D94" s="159" t="s">
        <v>138</v>
      </c>
      <c r="E94" s="160" t="s">
        <v>237</v>
      </c>
      <c r="F94" s="161" t="s">
        <v>238</v>
      </c>
      <c r="G94" s="162" t="s">
        <v>239</v>
      </c>
      <c r="H94" s="163">
        <v>88.986999999999995</v>
      </c>
      <c r="I94" s="164">
        <v>51.5</v>
      </c>
      <c r="J94" s="165">
        <f t="shared" si="0"/>
        <v>4582.83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 t="shared" si="4"/>
        <v>4582.83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22</v>
      </c>
      <c r="BK94" s="170">
        <f t="shared" si="9"/>
        <v>4582.83</v>
      </c>
      <c r="BL94" s="16" t="s">
        <v>136</v>
      </c>
      <c r="BM94" s="16" t="s">
        <v>319</v>
      </c>
    </row>
    <row r="95" spans="2:65" s="1" customFormat="1" ht="22.5" customHeight="1">
      <c r="B95" s="158"/>
      <c r="C95" s="159" t="s">
        <v>163</v>
      </c>
      <c r="D95" s="159" t="s">
        <v>138</v>
      </c>
      <c r="E95" s="160" t="s">
        <v>320</v>
      </c>
      <c r="F95" s="161" t="s">
        <v>321</v>
      </c>
      <c r="G95" s="162" t="s">
        <v>322</v>
      </c>
      <c r="H95" s="163">
        <v>75</v>
      </c>
      <c r="I95" s="164">
        <v>206</v>
      </c>
      <c r="J95" s="165">
        <f t="shared" si="0"/>
        <v>15450</v>
      </c>
      <c r="K95" s="161" t="s">
        <v>235</v>
      </c>
      <c r="L95" s="32"/>
      <c r="M95" s="166" t="s">
        <v>3</v>
      </c>
      <c r="N95" s="167" t="s">
        <v>41</v>
      </c>
      <c r="O95" s="33"/>
      <c r="P95" s="168">
        <f t="shared" si="1"/>
        <v>0</v>
      </c>
      <c r="Q95" s="168">
        <v>8.6800000000000002E-3</v>
      </c>
      <c r="R95" s="168">
        <f t="shared" si="2"/>
        <v>0.65100000000000002</v>
      </c>
      <c r="S95" s="168">
        <v>0</v>
      </c>
      <c r="T95" s="169">
        <f t="shared" si="3"/>
        <v>0</v>
      </c>
      <c r="AR95" s="16" t="s">
        <v>136</v>
      </c>
      <c r="AT95" s="16" t="s">
        <v>138</v>
      </c>
      <c r="AU95" s="16" t="s">
        <v>78</v>
      </c>
      <c r="AY95" s="16" t="s">
        <v>137</v>
      </c>
      <c r="BE95" s="170">
        <f t="shared" si="4"/>
        <v>15450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22</v>
      </c>
      <c r="BK95" s="170">
        <f t="shared" si="9"/>
        <v>15450</v>
      </c>
      <c r="BL95" s="16" t="s">
        <v>136</v>
      </c>
      <c r="BM95" s="16" t="s">
        <v>323</v>
      </c>
    </row>
    <row r="96" spans="2:65" s="1" customFormat="1" ht="22.5" customHeight="1">
      <c r="B96" s="158"/>
      <c r="C96" s="159" t="s">
        <v>167</v>
      </c>
      <c r="D96" s="159" t="s">
        <v>138</v>
      </c>
      <c r="E96" s="160" t="s">
        <v>324</v>
      </c>
      <c r="F96" s="161" t="s">
        <v>325</v>
      </c>
      <c r="G96" s="162" t="s">
        <v>322</v>
      </c>
      <c r="H96" s="163">
        <v>125</v>
      </c>
      <c r="I96" s="164">
        <v>206</v>
      </c>
      <c r="J96" s="165">
        <f t="shared" si="0"/>
        <v>25750</v>
      </c>
      <c r="K96" s="161" t="s">
        <v>235</v>
      </c>
      <c r="L96" s="32"/>
      <c r="M96" s="166" t="s">
        <v>3</v>
      </c>
      <c r="N96" s="167" t="s">
        <v>41</v>
      </c>
      <c r="O96" s="33"/>
      <c r="P96" s="168">
        <f t="shared" si="1"/>
        <v>0</v>
      </c>
      <c r="Q96" s="168">
        <v>3.6900000000000002E-2</v>
      </c>
      <c r="R96" s="168">
        <f t="shared" si="2"/>
        <v>4.6125000000000007</v>
      </c>
      <c r="S96" s="168">
        <v>0</v>
      </c>
      <c r="T96" s="169">
        <f t="shared" si="3"/>
        <v>0</v>
      </c>
      <c r="AR96" s="16" t="s">
        <v>136</v>
      </c>
      <c r="AT96" s="16" t="s">
        <v>138</v>
      </c>
      <c r="AU96" s="16" t="s">
        <v>78</v>
      </c>
      <c r="AY96" s="16" t="s">
        <v>137</v>
      </c>
      <c r="BE96" s="170">
        <f t="shared" si="4"/>
        <v>25750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22</v>
      </c>
      <c r="BK96" s="170">
        <f t="shared" si="9"/>
        <v>25750</v>
      </c>
      <c r="BL96" s="16" t="s">
        <v>136</v>
      </c>
      <c r="BM96" s="16" t="s">
        <v>326</v>
      </c>
    </row>
    <row r="97" spans="2:65" s="1" customFormat="1" ht="22.5" customHeight="1">
      <c r="B97" s="158"/>
      <c r="C97" s="159" t="s">
        <v>171</v>
      </c>
      <c r="D97" s="159" t="s">
        <v>138</v>
      </c>
      <c r="E97" s="160" t="s">
        <v>241</v>
      </c>
      <c r="F97" s="161" t="s">
        <v>242</v>
      </c>
      <c r="G97" s="162" t="s">
        <v>243</v>
      </c>
      <c r="H97" s="163">
        <v>104.806</v>
      </c>
      <c r="I97" s="164">
        <v>51.5</v>
      </c>
      <c r="J97" s="165">
        <f t="shared" si="0"/>
        <v>5397.51</v>
      </c>
      <c r="K97" s="161" t="s">
        <v>235</v>
      </c>
      <c r="L97" s="32"/>
      <c r="M97" s="166" t="s">
        <v>3</v>
      </c>
      <c r="N97" s="167" t="s">
        <v>41</v>
      </c>
      <c r="O97" s="33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6" t="s">
        <v>136</v>
      </c>
      <c r="AT97" s="16" t="s">
        <v>138</v>
      </c>
      <c r="AU97" s="16" t="s">
        <v>78</v>
      </c>
      <c r="AY97" s="16" t="s">
        <v>137</v>
      </c>
      <c r="BE97" s="170">
        <f t="shared" si="4"/>
        <v>5397.51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6" t="s">
        <v>22</v>
      </c>
      <c r="BK97" s="170">
        <f t="shared" si="9"/>
        <v>5397.51</v>
      </c>
      <c r="BL97" s="16" t="s">
        <v>136</v>
      </c>
      <c r="BM97" s="16" t="s">
        <v>327</v>
      </c>
    </row>
    <row r="98" spans="2:65" s="1" customFormat="1" ht="22.5" customHeight="1">
      <c r="B98" s="158"/>
      <c r="C98" s="159" t="s">
        <v>26</v>
      </c>
      <c r="D98" s="159" t="s">
        <v>138</v>
      </c>
      <c r="E98" s="160" t="s">
        <v>328</v>
      </c>
      <c r="F98" s="161" t="s">
        <v>329</v>
      </c>
      <c r="G98" s="162" t="s">
        <v>243</v>
      </c>
      <c r="H98" s="163">
        <v>234.92500000000001</v>
      </c>
      <c r="I98" s="164">
        <v>309</v>
      </c>
      <c r="J98" s="165">
        <f t="shared" si="0"/>
        <v>72591.83</v>
      </c>
      <c r="K98" s="161" t="s">
        <v>235</v>
      </c>
      <c r="L98" s="32"/>
      <c r="M98" s="166" t="s">
        <v>3</v>
      </c>
      <c r="N98" s="167" t="s">
        <v>41</v>
      </c>
      <c r="O98" s="33"/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16" t="s">
        <v>136</v>
      </c>
      <c r="AT98" s="16" t="s">
        <v>138</v>
      </c>
      <c r="AU98" s="16" t="s">
        <v>78</v>
      </c>
      <c r="AY98" s="16" t="s">
        <v>137</v>
      </c>
      <c r="BE98" s="170">
        <f t="shared" si="4"/>
        <v>72591.83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6" t="s">
        <v>22</v>
      </c>
      <c r="BK98" s="170">
        <f t="shared" si="9"/>
        <v>72591.83</v>
      </c>
      <c r="BL98" s="16" t="s">
        <v>136</v>
      </c>
      <c r="BM98" s="16" t="s">
        <v>330</v>
      </c>
    </row>
    <row r="99" spans="2:65" s="1" customFormat="1" ht="22.5" customHeight="1">
      <c r="B99" s="158"/>
      <c r="C99" s="159" t="s">
        <v>212</v>
      </c>
      <c r="D99" s="159" t="s">
        <v>138</v>
      </c>
      <c r="E99" s="160" t="s">
        <v>331</v>
      </c>
      <c r="F99" s="161" t="s">
        <v>332</v>
      </c>
      <c r="G99" s="162" t="s">
        <v>243</v>
      </c>
      <c r="H99" s="163">
        <v>1174.624</v>
      </c>
      <c r="I99" s="164">
        <v>206</v>
      </c>
      <c r="J99" s="165">
        <f t="shared" si="0"/>
        <v>241972.54</v>
      </c>
      <c r="K99" s="161" t="s">
        <v>235</v>
      </c>
      <c r="L99" s="32"/>
      <c r="M99" s="166" t="s">
        <v>3</v>
      </c>
      <c r="N99" s="167" t="s">
        <v>41</v>
      </c>
      <c r="O99" s="33"/>
      <c r="P99" s="168">
        <f t="shared" si="1"/>
        <v>0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16" t="s">
        <v>136</v>
      </c>
      <c r="AT99" s="16" t="s">
        <v>138</v>
      </c>
      <c r="AU99" s="16" t="s">
        <v>78</v>
      </c>
      <c r="AY99" s="16" t="s">
        <v>137</v>
      </c>
      <c r="BE99" s="170">
        <f t="shared" si="4"/>
        <v>241972.54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6" t="s">
        <v>22</v>
      </c>
      <c r="BK99" s="170">
        <f t="shared" si="9"/>
        <v>241972.54</v>
      </c>
      <c r="BL99" s="16" t="s">
        <v>136</v>
      </c>
      <c r="BM99" s="16" t="s">
        <v>333</v>
      </c>
    </row>
    <row r="100" spans="2:65" s="1" customFormat="1" ht="22.5" customHeight="1">
      <c r="B100" s="158"/>
      <c r="C100" s="159" t="s">
        <v>216</v>
      </c>
      <c r="D100" s="159" t="s">
        <v>138</v>
      </c>
      <c r="E100" s="160" t="s">
        <v>334</v>
      </c>
      <c r="F100" s="161" t="s">
        <v>335</v>
      </c>
      <c r="G100" s="162" t="s">
        <v>243</v>
      </c>
      <c r="H100" s="163">
        <v>587.31200000000001</v>
      </c>
      <c r="I100" s="164">
        <v>5.15</v>
      </c>
      <c r="J100" s="165">
        <f t="shared" si="0"/>
        <v>3024.66</v>
      </c>
      <c r="K100" s="161" t="s">
        <v>235</v>
      </c>
      <c r="L100" s="32"/>
      <c r="M100" s="166" t="s">
        <v>3</v>
      </c>
      <c r="N100" s="167" t="s">
        <v>41</v>
      </c>
      <c r="O100" s="33"/>
      <c r="P100" s="168">
        <f t="shared" si="1"/>
        <v>0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16" t="s">
        <v>136</v>
      </c>
      <c r="AT100" s="16" t="s">
        <v>138</v>
      </c>
      <c r="AU100" s="16" t="s">
        <v>78</v>
      </c>
      <c r="AY100" s="16" t="s">
        <v>137</v>
      </c>
      <c r="BE100" s="170">
        <f t="shared" si="4"/>
        <v>3024.66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6" t="s">
        <v>22</v>
      </c>
      <c r="BK100" s="170">
        <f t="shared" si="9"/>
        <v>3024.66</v>
      </c>
      <c r="BL100" s="16" t="s">
        <v>136</v>
      </c>
      <c r="BM100" s="16" t="s">
        <v>336</v>
      </c>
    </row>
    <row r="101" spans="2:65" s="1" customFormat="1" ht="22.5" customHeight="1">
      <c r="B101" s="158"/>
      <c r="C101" s="159" t="s">
        <v>220</v>
      </c>
      <c r="D101" s="159" t="s">
        <v>138</v>
      </c>
      <c r="E101" s="160" t="s">
        <v>337</v>
      </c>
      <c r="F101" s="161" t="s">
        <v>338</v>
      </c>
      <c r="G101" s="162" t="s">
        <v>243</v>
      </c>
      <c r="H101" s="163">
        <v>1174.624</v>
      </c>
      <c r="I101" s="164">
        <v>206</v>
      </c>
      <c r="J101" s="165">
        <f t="shared" si="0"/>
        <v>241972.54</v>
      </c>
      <c r="K101" s="161" t="s">
        <v>235</v>
      </c>
      <c r="L101" s="32"/>
      <c r="M101" s="166" t="s">
        <v>3</v>
      </c>
      <c r="N101" s="167" t="s">
        <v>41</v>
      </c>
      <c r="O101" s="33"/>
      <c r="P101" s="168">
        <f t="shared" si="1"/>
        <v>0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16" t="s">
        <v>136</v>
      </c>
      <c r="AT101" s="16" t="s">
        <v>138</v>
      </c>
      <c r="AU101" s="16" t="s">
        <v>78</v>
      </c>
      <c r="AY101" s="16" t="s">
        <v>137</v>
      </c>
      <c r="BE101" s="170">
        <f t="shared" si="4"/>
        <v>241972.54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6" t="s">
        <v>22</v>
      </c>
      <c r="BK101" s="170">
        <f t="shared" si="9"/>
        <v>241972.54</v>
      </c>
      <c r="BL101" s="16" t="s">
        <v>136</v>
      </c>
      <c r="BM101" s="16" t="s">
        <v>339</v>
      </c>
    </row>
    <row r="102" spans="2:65" s="1" customFormat="1" ht="22.5" customHeight="1">
      <c r="B102" s="158"/>
      <c r="C102" s="159" t="s">
        <v>277</v>
      </c>
      <c r="D102" s="159" t="s">
        <v>138</v>
      </c>
      <c r="E102" s="160" t="s">
        <v>340</v>
      </c>
      <c r="F102" s="161" t="s">
        <v>341</v>
      </c>
      <c r="G102" s="162" t="s">
        <v>243</v>
      </c>
      <c r="H102" s="163">
        <v>587.31200000000001</v>
      </c>
      <c r="I102" s="164">
        <v>5.15</v>
      </c>
      <c r="J102" s="165">
        <f t="shared" si="0"/>
        <v>3024.66</v>
      </c>
      <c r="K102" s="161" t="s">
        <v>235</v>
      </c>
      <c r="L102" s="32"/>
      <c r="M102" s="166" t="s">
        <v>3</v>
      </c>
      <c r="N102" s="167" t="s">
        <v>41</v>
      </c>
      <c r="O102" s="33"/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16" t="s">
        <v>136</v>
      </c>
      <c r="AT102" s="16" t="s">
        <v>138</v>
      </c>
      <c r="AU102" s="16" t="s">
        <v>78</v>
      </c>
      <c r="AY102" s="16" t="s">
        <v>137</v>
      </c>
      <c r="BE102" s="170">
        <f t="shared" si="4"/>
        <v>3024.66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16" t="s">
        <v>22</v>
      </c>
      <c r="BK102" s="170">
        <f t="shared" si="9"/>
        <v>3024.66</v>
      </c>
      <c r="BL102" s="16" t="s">
        <v>136</v>
      </c>
      <c r="BM102" s="16" t="s">
        <v>342</v>
      </c>
    </row>
    <row r="103" spans="2:65" s="1" customFormat="1" ht="22.5" customHeight="1">
      <c r="B103" s="158"/>
      <c r="C103" s="159" t="s">
        <v>9</v>
      </c>
      <c r="D103" s="159" t="s">
        <v>138</v>
      </c>
      <c r="E103" s="160" t="s">
        <v>343</v>
      </c>
      <c r="F103" s="161" t="s">
        <v>344</v>
      </c>
      <c r="G103" s="162" t="s">
        <v>271</v>
      </c>
      <c r="H103" s="163">
        <v>6674</v>
      </c>
      <c r="I103" s="164">
        <v>10.3</v>
      </c>
      <c r="J103" s="165">
        <f t="shared" si="0"/>
        <v>68742.2</v>
      </c>
      <c r="K103" s="161" t="s">
        <v>235</v>
      </c>
      <c r="L103" s="32"/>
      <c r="M103" s="166" t="s">
        <v>3</v>
      </c>
      <c r="N103" s="167" t="s">
        <v>41</v>
      </c>
      <c r="O103" s="33"/>
      <c r="P103" s="168">
        <f t="shared" si="1"/>
        <v>0</v>
      </c>
      <c r="Q103" s="168">
        <v>8.4000000000000003E-4</v>
      </c>
      <c r="R103" s="168">
        <f t="shared" si="2"/>
        <v>5.60616</v>
      </c>
      <c r="S103" s="168">
        <v>0</v>
      </c>
      <c r="T103" s="169">
        <f t="shared" si="3"/>
        <v>0</v>
      </c>
      <c r="AR103" s="16" t="s">
        <v>136</v>
      </c>
      <c r="AT103" s="16" t="s">
        <v>138</v>
      </c>
      <c r="AU103" s="16" t="s">
        <v>78</v>
      </c>
      <c r="AY103" s="16" t="s">
        <v>137</v>
      </c>
      <c r="BE103" s="170">
        <f t="shared" si="4"/>
        <v>68742.2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16" t="s">
        <v>22</v>
      </c>
      <c r="BK103" s="170">
        <f t="shared" si="9"/>
        <v>68742.2</v>
      </c>
      <c r="BL103" s="16" t="s">
        <v>136</v>
      </c>
      <c r="BM103" s="16" t="s">
        <v>345</v>
      </c>
    </row>
    <row r="104" spans="2:65" s="1" customFormat="1" ht="22.5" customHeight="1">
      <c r="B104" s="158"/>
      <c r="C104" s="159" t="s">
        <v>284</v>
      </c>
      <c r="D104" s="159" t="s">
        <v>138</v>
      </c>
      <c r="E104" s="160" t="s">
        <v>346</v>
      </c>
      <c r="F104" s="161" t="s">
        <v>347</v>
      </c>
      <c r="G104" s="162" t="s">
        <v>271</v>
      </c>
      <c r="H104" s="163">
        <v>6674</v>
      </c>
      <c r="I104" s="164">
        <v>5.15</v>
      </c>
      <c r="J104" s="165">
        <f t="shared" si="0"/>
        <v>34371.1</v>
      </c>
      <c r="K104" s="161" t="s">
        <v>235</v>
      </c>
      <c r="L104" s="32"/>
      <c r="M104" s="166" t="s">
        <v>3</v>
      </c>
      <c r="N104" s="167" t="s">
        <v>41</v>
      </c>
      <c r="O104" s="33"/>
      <c r="P104" s="168">
        <f t="shared" si="1"/>
        <v>0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16" t="s">
        <v>136</v>
      </c>
      <c r="AT104" s="16" t="s">
        <v>138</v>
      </c>
      <c r="AU104" s="16" t="s">
        <v>78</v>
      </c>
      <c r="AY104" s="16" t="s">
        <v>137</v>
      </c>
      <c r="BE104" s="170">
        <f t="shared" si="4"/>
        <v>34371.1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16" t="s">
        <v>22</v>
      </c>
      <c r="BK104" s="170">
        <f t="shared" si="9"/>
        <v>34371.1</v>
      </c>
      <c r="BL104" s="16" t="s">
        <v>136</v>
      </c>
      <c r="BM104" s="16" t="s">
        <v>348</v>
      </c>
    </row>
    <row r="105" spans="2:65" s="1" customFormat="1" ht="22.5" customHeight="1">
      <c r="B105" s="158"/>
      <c r="C105" s="159" t="s">
        <v>288</v>
      </c>
      <c r="D105" s="159" t="s">
        <v>138</v>
      </c>
      <c r="E105" s="160" t="s">
        <v>349</v>
      </c>
      <c r="F105" s="161" t="s">
        <v>350</v>
      </c>
      <c r="G105" s="162" t="s">
        <v>243</v>
      </c>
      <c r="H105" s="163">
        <v>1292.086</v>
      </c>
      <c r="I105" s="164">
        <v>41.2</v>
      </c>
      <c r="J105" s="165">
        <f t="shared" si="0"/>
        <v>53233.94</v>
      </c>
      <c r="K105" s="161" t="s">
        <v>235</v>
      </c>
      <c r="L105" s="32"/>
      <c r="M105" s="166" t="s">
        <v>3</v>
      </c>
      <c r="N105" s="167" t="s">
        <v>41</v>
      </c>
      <c r="O105" s="33"/>
      <c r="P105" s="168">
        <f t="shared" si="1"/>
        <v>0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16" t="s">
        <v>136</v>
      </c>
      <c r="AT105" s="16" t="s">
        <v>138</v>
      </c>
      <c r="AU105" s="16" t="s">
        <v>78</v>
      </c>
      <c r="AY105" s="16" t="s">
        <v>137</v>
      </c>
      <c r="BE105" s="170">
        <f t="shared" si="4"/>
        <v>53233.94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16" t="s">
        <v>22</v>
      </c>
      <c r="BK105" s="170">
        <f t="shared" si="9"/>
        <v>53233.94</v>
      </c>
      <c r="BL105" s="16" t="s">
        <v>136</v>
      </c>
      <c r="BM105" s="16" t="s">
        <v>351</v>
      </c>
    </row>
    <row r="106" spans="2:65" s="1" customFormat="1" ht="22.5" customHeight="1">
      <c r="B106" s="158"/>
      <c r="C106" s="159" t="s">
        <v>295</v>
      </c>
      <c r="D106" s="159" t="s">
        <v>138</v>
      </c>
      <c r="E106" s="160" t="s">
        <v>260</v>
      </c>
      <c r="F106" s="161" t="s">
        <v>261</v>
      </c>
      <c r="G106" s="162" t="s">
        <v>243</v>
      </c>
      <c r="H106" s="163">
        <v>824.05100000000004</v>
      </c>
      <c r="I106" s="164">
        <v>103</v>
      </c>
      <c r="J106" s="165">
        <f t="shared" si="0"/>
        <v>84877.25</v>
      </c>
      <c r="K106" s="161" t="s">
        <v>235</v>
      </c>
      <c r="L106" s="32"/>
      <c r="M106" s="166" t="s">
        <v>3</v>
      </c>
      <c r="N106" s="167" t="s">
        <v>41</v>
      </c>
      <c r="O106" s="33"/>
      <c r="P106" s="168">
        <f t="shared" si="1"/>
        <v>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16" t="s">
        <v>136</v>
      </c>
      <c r="AT106" s="16" t="s">
        <v>138</v>
      </c>
      <c r="AU106" s="16" t="s">
        <v>78</v>
      </c>
      <c r="AY106" s="16" t="s">
        <v>137</v>
      </c>
      <c r="BE106" s="170">
        <f t="shared" si="4"/>
        <v>84877.25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16" t="s">
        <v>22</v>
      </c>
      <c r="BK106" s="170">
        <f t="shared" si="9"/>
        <v>84877.25</v>
      </c>
      <c r="BL106" s="16" t="s">
        <v>136</v>
      </c>
      <c r="BM106" s="16" t="s">
        <v>352</v>
      </c>
    </row>
    <row r="107" spans="2:65" s="1" customFormat="1" ht="22.5" customHeight="1">
      <c r="B107" s="158"/>
      <c r="C107" s="159" t="s">
        <v>353</v>
      </c>
      <c r="D107" s="159" t="s">
        <v>138</v>
      </c>
      <c r="E107" s="160" t="s">
        <v>263</v>
      </c>
      <c r="F107" s="161" t="s">
        <v>264</v>
      </c>
      <c r="G107" s="162" t="s">
        <v>243</v>
      </c>
      <c r="H107" s="163">
        <v>824.05100000000004</v>
      </c>
      <c r="I107" s="164">
        <v>30.900000000000002</v>
      </c>
      <c r="J107" s="165">
        <f t="shared" si="0"/>
        <v>25463.18</v>
      </c>
      <c r="K107" s="161" t="s">
        <v>235</v>
      </c>
      <c r="L107" s="32"/>
      <c r="M107" s="166" t="s">
        <v>3</v>
      </c>
      <c r="N107" s="167" t="s">
        <v>41</v>
      </c>
      <c r="O107" s="33"/>
      <c r="P107" s="168">
        <f t="shared" si="1"/>
        <v>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16" t="s">
        <v>136</v>
      </c>
      <c r="AT107" s="16" t="s">
        <v>138</v>
      </c>
      <c r="AU107" s="16" t="s">
        <v>78</v>
      </c>
      <c r="AY107" s="16" t="s">
        <v>137</v>
      </c>
      <c r="BE107" s="170">
        <f t="shared" si="4"/>
        <v>25463.18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16" t="s">
        <v>22</v>
      </c>
      <c r="BK107" s="170">
        <f t="shared" si="9"/>
        <v>25463.18</v>
      </c>
      <c r="BL107" s="16" t="s">
        <v>136</v>
      </c>
      <c r="BM107" s="16" t="s">
        <v>354</v>
      </c>
    </row>
    <row r="108" spans="2:65" s="1" customFormat="1" ht="22.5" customHeight="1">
      <c r="B108" s="158"/>
      <c r="C108" s="159" t="s">
        <v>355</v>
      </c>
      <c r="D108" s="159" t="s">
        <v>138</v>
      </c>
      <c r="E108" s="160" t="s">
        <v>266</v>
      </c>
      <c r="F108" s="161" t="s">
        <v>267</v>
      </c>
      <c r="G108" s="162" t="s">
        <v>243</v>
      </c>
      <c r="H108" s="163">
        <v>1525.1969999999999</v>
      </c>
      <c r="I108" s="164">
        <v>51.5</v>
      </c>
      <c r="J108" s="165">
        <f t="shared" si="0"/>
        <v>78547.649999999994</v>
      </c>
      <c r="K108" s="161" t="s">
        <v>235</v>
      </c>
      <c r="L108" s="32"/>
      <c r="M108" s="166" t="s">
        <v>3</v>
      </c>
      <c r="N108" s="167" t="s">
        <v>41</v>
      </c>
      <c r="O108" s="33"/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16" t="s">
        <v>136</v>
      </c>
      <c r="AT108" s="16" t="s">
        <v>138</v>
      </c>
      <c r="AU108" s="16" t="s">
        <v>78</v>
      </c>
      <c r="AY108" s="16" t="s">
        <v>137</v>
      </c>
      <c r="BE108" s="170">
        <f t="shared" si="4"/>
        <v>78547.649999999994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16" t="s">
        <v>22</v>
      </c>
      <c r="BK108" s="170">
        <f t="shared" si="9"/>
        <v>78547.649999999994</v>
      </c>
      <c r="BL108" s="16" t="s">
        <v>136</v>
      </c>
      <c r="BM108" s="16" t="s">
        <v>356</v>
      </c>
    </row>
    <row r="109" spans="2:65" s="1" customFormat="1" ht="22.5" customHeight="1">
      <c r="B109" s="158"/>
      <c r="C109" s="159" t="s">
        <v>8</v>
      </c>
      <c r="D109" s="159" t="s">
        <v>138</v>
      </c>
      <c r="E109" s="160" t="s">
        <v>357</v>
      </c>
      <c r="F109" s="161" t="s">
        <v>358</v>
      </c>
      <c r="G109" s="162" t="s">
        <v>243</v>
      </c>
      <c r="H109" s="163">
        <v>587.31200000000001</v>
      </c>
      <c r="I109" s="164">
        <v>154.5</v>
      </c>
      <c r="J109" s="165">
        <f t="shared" si="0"/>
        <v>90739.7</v>
      </c>
      <c r="K109" s="161" t="s">
        <v>235</v>
      </c>
      <c r="L109" s="32"/>
      <c r="M109" s="166" t="s">
        <v>3</v>
      </c>
      <c r="N109" s="167" t="s">
        <v>41</v>
      </c>
      <c r="O109" s="33"/>
      <c r="P109" s="168">
        <f t="shared" si="1"/>
        <v>0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16" t="s">
        <v>136</v>
      </c>
      <c r="AT109" s="16" t="s">
        <v>138</v>
      </c>
      <c r="AU109" s="16" t="s">
        <v>78</v>
      </c>
      <c r="AY109" s="16" t="s">
        <v>137</v>
      </c>
      <c r="BE109" s="170">
        <f t="shared" si="4"/>
        <v>90739.7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16" t="s">
        <v>22</v>
      </c>
      <c r="BK109" s="170">
        <f t="shared" si="9"/>
        <v>90739.7</v>
      </c>
      <c r="BL109" s="16" t="s">
        <v>136</v>
      </c>
      <c r="BM109" s="16" t="s">
        <v>359</v>
      </c>
    </row>
    <row r="110" spans="2:65" s="1" customFormat="1" ht="22.5" customHeight="1">
      <c r="B110" s="158"/>
      <c r="C110" s="187" t="s">
        <v>360</v>
      </c>
      <c r="D110" s="187" t="s">
        <v>361</v>
      </c>
      <c r="E110" s="188" t="s">
        <v>362</v>
      </c>
      <c r="F110" s="189" t="s">
        <v>363</v>
      </c>
      <c r="G110" s="190" t="s">
        <v>291</v>
      </c>
      <c r="H110" s="191">
        <v>1174.624</v>
      </c>
      <c r="I110" s="192">
        <v>206</v>
      </c>
      <c r="J110" s="193">
        <f t="shared" si="0"/>
        <v>241972.54</v>
      </c>
      <c r="K110" s="189" t="s">
        <v>235</v>
      </c>
      <c r="L110" s="194"/>
      <c r="M110" s="195" t="s">
        <v>3</v>
      </c>
      <c r="N110" s="196" t="s">
        <v>41</v>
      </c>
      <c r="O110" s="33"/>
      <c r="P110" s="168">
        <f t="shared" si="1"/>
        <v>0</v>
      </c>
      <c r="Q110" s="168">
        <v>1</v>
      </c>
      <c r="R110" s="168">
        <f t="shared" si="2"/>
        <v>1174.624</v>
      </c>
      <c r="S110" s="168">
        <v>0</v>
      </c>
      <c r="T110" s="169">
        <f t="shared" si="3"/>
        <v>0</v>
      </c>
      <c r="AR110" s="16" t="s">
        <v>167</v>
      </c>
      <c r="AT110" s="16" t="s">
        <v>361</v>
      </c>
      <c r="AU110" s="16" t="s">
        <v>78</v>
      </c>
      <c r="AY110" s="16" t="s">
        <v>137</v>
      </c>
      <c r="BE110" s="170">
        <f t="shared" si="4"/>
        <v>241972.54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16" t="s">
        <v>22</v>
      </c>
      <c r="BK110" s="170">
        <f t="shared" si="9"/>
        <v>241972.54</v>
      </c>
      <c r="BL110" s="16" t="s">
        <v>136</v>
      </c>
      <c r="BM110" s="16" t="s">
        <v>364</v>
      </c>
    </row>
    <row r="111" spans="2:65" s="12" customFormat="1">
      <c r="B111" s="197"/>
      <c r="D111" s="198" t="s">
        <v>365</v>
      </c>
      <c r="F111" s="199" t="s">
        <v>366</v>
      </c>
      <c r="H111" s="200">
        <v>1174.624</v>
      </c>
      <c r="I111" s="201"/>
      <c r="L111" s="197"/>
      <c r="M111" s="202"/>
      <c r="N111" s="203"/>
      <c r="O111" s="203"/>
      <c r="P111" s="203"/>
      <c r="Q111" s="203"/>
      <c r="R111" s="203"/>
      <c r="S111" s="203"/>
      <c r="T111" s="204"/>
      <c r="AT111" s="205" t="s">
        <v>365</v>
      </c>
      <c r="AU111" s="205" t="s">
        <v>78</v>
      </c>
      <c r="AV111" s="12" t="s">
        <v>78</v>
      </c>
      <c r="AW111" s="12" t="s">
        <v>4</v>
      </c>
      <c r="AX111" s="12" t="s">
        <v>22</v>
      </c>
      <c r="AY111" s="205" t="s">
        <v>137</v>
      </c>
    </row>
    <row r="112" spans="2:65" s="1" customFormat="1" ht="22.5" customHeight="1">
      <c r="B112" s="158"/>
      <c r="C112" s="159" t="s">
        <v>367</v>
      </c>
      <c r="D112" s="159" t="s">
        <v>138</v>
      </c>
      <c r="E112" s="160" t="s">
        <v>269</v>
      </c>
      <c r="F112" s="161" t="s">
        <v>270</v>
      </c>
      <c r="G112" s="162" t="s">
        <v>271</v>
      </c>
      <c r="H112" s="163">
        <v>698.7</v>
      </c>
      <c r="I112" s="164">
        <v>20.6</v>
      </c>
      <c r="J112" s="165">
        <f>ROUND(I112*H112,2)</f>
        <v>14393.22</v>
      </c>
      <c r="K112" s="161" t="s">
        <v>235</v>
      </c>
      <c r="L112" s="32"/>
      <c r="M112" s="166" t="s">
        <v>3</v>
      </c>
      <c r="N112" s="167" t="s">
        <v>41</v>
      </c>
      <c r="O112" s="33"/>
      <c r="P112" s="168">
        <f>O112*H112</f>
        <v>0</v>
      </c>
      <c r="Q112" s="168">
        <v>0</v>
      </c>
      <c r="R112" s="168">
        <f>Q112*H112</f>
        <v>0</v>
      </c>
      <c r="S112" s="168">
        <v>0</v>
      </c>
      <c r="T112" s="169">
        <f>S112*H112</f>
        <v>0</v>
      </c>
      <c r="AR112" s="16" t="s">
        <v>136</v>
      </c>
      <c r="AT112" s="16" t="s">
        <v>138</v>
      </c>
      <c r="AU112" s="16" t="s">
        <v>78</v>
      </c>
      <c r="AY112" s="16" t="s">
        <v>137</v>
      </c>
      <c r="BE112" s="170">
        <f>IF(N112="základní",J112,0)</f>
        <v>14393.22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6" t="s">
        <v>22</v>
      </c>
      <c r="BK112" s="170">
        <f>ROUND(I112*H112,2)</f>
        <v>14393.22</v>
      </c>
      <c r="BL112" s="16" t="s">
        <v>136</v>
      </c>
      <c r="BM112" s="16" t="s">
        <v>368</v>
      </c>
    </row>
    <row r="113" spans="2:65" s="10" customFormat="1" ht="29.85" customHeight="1">
      <c r="B113" s="146"/>
      <c r="D113" s="147" t="s">
        <v>69</v>
      </c>
      <c r="E113" s="185" t="s">
        <v>78</v>
      </c>
      <c r="F113" s="185" t="s">
        <v>273</v>
      </c>
      <c r="I113" s="149"/>
      <c r="J113" s="186">
        <f>BK113</f>
        <v>68742.2</v>
      </c>
      <c r="L113" s="146"/>
      <c r="M113" s="151"/>
      <c r="N113" s="152"/>
      <c r="O113" s="152"/>
      <c r="P113" s="153">
        <f>P114</f>
        <v>0</v>
      </c>
      <c r="Q113" s="152"/>
      <c r="R113" s="153">
        <f>R114</f>
        <v>302.425636</v>
      </c>
      <c r="S113" s="152"/>
      <c r="T113" s="154">
        <f>T114</f>
        <v>0</v>
      </c>
      <c r="AR113" s="155" t="s">
        <v>22</v>
      </c>
      <c r="AT113" s="156" t="s">
        <v>69</v>
      </c>
      <c r="AU113" s="156" t="s">
        <v>22</v>
      </c>
      <c r="AY113" s="155" t="s">
        <v>137</v>
      </c>
      <c r="BK113" s="157">
        <f>BK114</f>
        <v>68742.2</v>
      </c>
    </row>
    <row r="114" spans="2:65" s="1" customFormat="1" ht="31.5" customHeight="1">
      <c r="B114" s="158"/>
      <c r="C114" s="159" t="s">
        <v>369</v>
      </c>
      <c r="D114" s="159" t="s">
        <v>138</v>
      </c>
      <c r="E114" s="160" t="s">
        <v>370</v>
      </c>
      <c r="F114" s="161" t="s">
        <v>371</v>
      </c>
      <c r="G114" s="162" t="s">
        <v>322</v>
      </c>
      <c r="H114" s="163">
        <v>1334.8</v>
      </c>
      <c r="I114" s="164">
        <v>51.5</v>
      </c>
      <c r="J114" s="165">
        <f>ROUND(I114*H114,2)</f>
        <v>68742.2</v>
      </c>
      <c r="K114" s="161" t="s">
        <v>235</v>
      </c>
      <c r="L114" s="32"/>
      <c r="M114" s="166" t="s">
        <v>3</v>
      </c>
      <c r="N114" s="167" t="s">
        <v>41</v>
      </c>
      <c r="O114" s="33"/>
      <c r="P114" s="168">
        <f>O114*H114</f>
        <v>0</v>
      </c>
      <c r="Q114" s="168">
        <v>0.22656999999999999</v>
      </c>
      <c r="R114" s="168">
        <f>Q114*H114</f>
        <v>302.425636</v>
      </c>
      <c r="S114" s="168">
        <v>0</v>
      </c>
      <c r="T114" s="169">
        <f>S114*H114</f>
        <v>0</v>
      </c>
      <c r="AR114" s="16" t="s">
        <v>136</v>
      </c>
      <c r="AT114" s="16" t="s">
        <v>138</v>
      </c>
      <c r="AU114" s="16" t="s">
        <v>78</v>
      </c>
      <c r="AY114" s="16" t="s">
        <v>137</v>
      </c>
      <c r="BE114" s="170">
        <f>IF(N114="základní",J114,0)</f>
        <v>68742.2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22</v>
      </c>
      <c r="BK114" s="170">
        <f>ROUND(I114*H114,2)</f>
        <v>68742.2</v>
      </c>
      <c r="BL114" s="16" t="s">
        <v>136</v>
      </c>
      <c r="BM114" s="16" t="s">
        <v>372</v>
      </c>
    </row>
    <row r="115" spans="2:65" s="10" customFormat="1" ht="29.85" customHeight="1">
      <c r="B115" s="146"/>
      <c r="D115" s="147" t="s">
        <v>69</v>
      </c>
      <c r="E115" s="185" t="s">
        <v>148</v>
      </c>
      <c r="F115" s="185" t="s">
        <v>373</v>
      </c>
      <c r="I115" s="149"/>
      <c r="J115" s="186">
        <f>BK115</f>
        <v>68742.2</v>
      </c>
      <c r="L115" s="146"/>
      <c r="M115" s="151"/>
      <c r="N115" s="152"/>
      <c r="O115" s="152"/>
      <c r="P115" s="153">
        <f>P116</f>
        <v>0</v>
      </c>
      <c r="Q115" s="152"/>
      <c r="R115" s="153">
        <f>R116</f>
        <v>0</v>
      </c>
      <c r="S115" s="152"/>
      <c r="T115" s="154">
        <f>T116</f>
        <v>0</v>
      </c>
      <c r="AR115" s="155" t="s">
        <v>22</v>
      </c>
      <c r="AT115" s="156" t="s">
        <v>69</v>
      </c>
      <c r="AU115" s="156" t="s">
        <v>22</v>
      </c>
      <c r="AY115" s="155" t="s">
        <v>137</v>
      </c>
      <c r="BK115" s="157">
        <f>BK116</f>
        <v>68742.2</v>
      </c>
    </row>
    <row r="116" spans="2:65" s="1" customFormat="1" ht="22.5" customHeight="1">
      <c r="B116" s="158"/>
      <c r="C116" s="159" t="s">
        <v>374</v>
      </c>
      <c r="D116" s="159" t="s">
        <v>138</v>
      </c>
      <c r="E116" s="160" t="s">
        <v>375</v>
      </c>
      <c r="F116" s="161" t="s">
        <v>376</v>
      </c>
      <c r="G116" s="162" t="s">
        <v>322</v>
      </c>
      <c r="H116" s="163">
        <v>1334.8</v>
      </c>
      <c r="I116" s="164">
        <v>51.5</v>
      </c>
      <c r="J116" s="165">
        <f>ROUND(I116*H116,2)</f>
        <v>68742.2</v>
      </c>
      <c r="K116" s="161" t="s">
        <v>235</v>
      </c>
      <c r="L116" s="32"/>
      <c r="M116" s="166" t="s">
        <v>3</v>
      </c>
      <c r="N116" s="167" t="s">
        <v>41</v>
      </c>
      <c r="O116" s="33"/>
      <c r="P116" s="168">
        <f>O116*H116</f>
        <v>0</v>
      </c>
      <c r="Q116" s="168">
        <v>0</v>
      </c>
      <c r="R116" s="168">
        <f>Q116*H116</f>
        <v>0</v>
      </c>
      <c r="S116" s="168">
        <v>0</v>
      </c>
      <c r="T116" s="169">
        <f>S116*H116</f>
        <v>0</v>
      </c>
      <c r="AR116" s="16" t="s">
        <v>136</v>
      </c>
      <c r="AT116" s="16" t="s">
        <v>138</v>
      </c>
      <c r="AU116" s="16" t="s">
        <v>78</v>
      </c>
      <c r="AY116" s="16" t="s">
        <v>137</v>
      </c>
      <c r="BE116" s="170">
        <f>IF(N116="základní",J116,0)</f>
        <v>68742.2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22</v>
      </c>
      <c r="BK116" s="170">
        <f>ROUND(I116*H116,2)</f>
        <v>68742.2</v>
      </c>
      <c r="BL116" s="16" t="s">
        <v>136</v>
      </c>
      <c r="BM116" s="16" t="s">
        <v>377</v>
      </c>
    </row>
    <row r="117" spans="2:65" s="10" customFormat="1" ht="29.85" customHeight="1">
      <c r="B117" s="146"/>
      <c r="D117" s="147" t="s">
        <v>69</v>
      </c>
      <c r="E117" s="185" t="s">
        <v>136</v>
      </c>
      <c r="F117" s="185" t="s">
        <v>378</v>
      </c>
      <c r="I117" s="149"/>
      <c r="J117" s="186">
        <f>BK117</f>
        <v>129806.57</v>
      </c>
      <c r="L117" s="146"/>
      <c r="M117" s="151"/>
      <c r="N117" s="152"/>
      <c r="O117" s="152"/>
      <c r="P117" s="153">
        <f>SUM(P118:P119)</f>
        <v>0</v>
      </c>
      <c r="Q117" s="152"/>
      <c r="R117" s="153">
        <f>SUM(R118:R119)</f>
        <v>433.27338971999995</v>
      </c>
      <c r="S117" s="152"/>
      <c r="T117" s="154">
        <f>SUM(T118:T119)</f>
        <v>0</v>
      </c>
      <c r="AR117" s="155" t="s">
        <v>22</v>
      </c>
      <c r="AT117" s="156" t="s">
        <v>69</v>
      </c>
      <c r="AU117" s="156" t="s">
        <v>22</v>
      </c>
      <c r="AY117" s="155" t="s">
        <v>137</v>
      </c>
      <c r="BK117" s="157">
        <f>SUM(BK118:BK119)</f>
        <v>129806.57</v>
      </c>
    </row>
    <row r="118" spans="2:65" s="1" customFormat="1" ht="22.5" customHeight="1">
      <c r="B118" s="158"/>
      <c r="C118" s="159" t="s">
        <v>379</v>
      </c>
      <c r="D118" s="159" t="s">
        <v>138</v>
      </c>
      <c r="E118" s="160" t="s">
        <v>380</v>
      </c>
      <c r="F118" s="161" t="s">
        <v>381</v>
      </c>
      <c r="G118" s="162" t="s">
        <v>243</v>
      </c>
      <c r="H118" s="163">
        <v>76.563000000000002</v>
      </c>
      <c r="I118" s="164">
        <v>618</v>
      </c>
      <c r="J118" s="165">
        <f>ROUND(I118*H118,2)</f>
        <v>47315.93</v>
      </c>
      <c r="K118" s="161" t="s">
        <v>235</v>
      </c>
      <c r="L118" s="32"/>
      <c r="M118" s="166" t="s">
        <v>3</v>
      </c>
      <c r="N118" s="167" t="s">
        <v>41</v>
      </c>
      <c r="O118" s="33"/>
      <c r="P118" s="168">
        <f>O118*H118</f>
        <v>0</v>
      </c>
      <c r="Q118" s="168">
        <v>1.7034</v>
      </c>
      <c r="R118" s="168">
        <f>Q118*H118</f>
        <v>130.4174142</v>
      </c>
      <c r="S118" s="168">
        <v>0</v>
      </c>
      <c r="T118" s="169">
        <f>S118*H118</f>
        <v>0</v>
      </c>
      <c r="AR118" s="16" t="s">
        <v>136</v>
      </c>
      <c r="AT118" s="16" t="s">
        <v>138</v>
      </c>
      <c r="AU118" s="16" t="s">
        <v>78</v>
      </c>
      <c r="AY118" s="16" t="s">
        <v>137</v>
      </c>
      <c r="BE118" s="170">
        <f>IF(N118="základní",J118,0)</f>
        <v>47315.93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22</v>
      </c>
      <c r="BK118" s="170">
        <f>ROUND(I118*H118,2)</f>
        <v>47315.93</v>
      </c>
      <c r="BL118" s="16" t="s">
        <v>136</v>
      </c>
      <c r="BM118" s="16" t="s">
        <v>382</v>
      </c>
    </row>
    <row r="119" spans="2:65" s="1" customFormat="1" ht="22.5" customHeight="1">
      <c r="B119" s="158"/>
      <c r="C119" s="159" t="s">
        <v>383</v>
      </c>
      <c r="D119" s="159" t="s">
        <v>138</v>
      </c>
      <c r="E119" s="160" t="s">
        <v>384</v>
      </c>
      <c r="F119" s="161" t="s">
        <v>385</v>
      </c>
      <c r="G119" s="162" t="s">
        <v>243</v>
      </c>
      <c r="H119" s="163">
        <v>160.17599999999999</v>
      </c>
      <c r="I119" s="164">
        <v>515</v>
      </c>
      <c r="J119" s="165">
        <f>ROUND(I119*H119,2)</f>
        <v>82490.64</v>
      </c>
      <c r="K119" s="161" t="s">
        <v>235</v>
      </c>
      <c r="L119" s="32"/>
      <c r="M119" s="166" t="s">
        <v>3</v>
      </c>
      <c r="N119" s="167" t="s">
        <v>41</v>
      </c>
      <c r="O119" s="33"/>
      <c r="P119" s="168">
        <f>O119*H119</f>
        <v>0</v>
      </c>
      <c r="Q119" s="168">
        <v>1.8907700000000001</v>
      </c>
      <c r="R119" s="168">
        <f>Q119*H119</f>
        <v>302.85597551999996</v>
      </c>
      <c r="S119" s="168">
        <v>0</v>
      </c>
      <c r="T119" s="169">
        <f>S119*H119</f>
        <v>0</v>
      </c>
      <c r="AR119" s="16" t="s">
        <v>136</v>
      </c>
      <c r="AT119" s="16" t="s">
        <v>138</v>
      </c>
      <c r="AU119" s="16" t="s">
        <v>78</v>
      </c>
      <c r="AY119" s="16" t="s">
        <v>137</v>
      </c>
      <c r="BE119" s="170">
        <f>IF(N119="základní",J119,0)</f>
        <v>82490.64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22</v>
      </c>
      <c r="BK119" s="170">
        <f>ROUND(I119*H119,2)</f>
        <v>82490.64</v>
      </c>
      <c r="BL119" s="16" t="s">
        <v>136</v>
      </c>
      <c r="BM119" s="16" t="s">
        <v>386</v>
      </c>
    </row>
    <row r="120" spans="2:65" s="10" customFormat="1" ht="29.85" customHeight="1">
      <c r="B120" s="146"/>
      <c r="D120" s="147" t="s">
        <v>69</v>
      </c>
      <c r="E120" s="185" t="s">
        <v>155</v>
      </c>
      <c r="F120" s="185" t="s">
        <v>387</v>
      </c>
      <c r="I120" s="149"/>
      <c r="J120" s="186">
        <f>BK120</f>
        <v>795564.79</v>
      </c>
      <c r="L120" s="146"/>
      <c r="M120" s="151"/>
      <c r="N120" s="152"/>
      <c r="O120" s="152"/>
      <c r="P120" s="153">
        <f>SUM(P121:P129)</f>
        <v>0</v>
      </c>
      <c r="Q120" s="152"/>
      <c r="R120" s="153">
        <f>SUM(R121:R129)</f>
        <v>0</v>
      </c>
      <c r="S120" s="152"/>
      <c r="T120" s="154">
        <f>SUM(T121:T129)</f>
        <v>0</v>
      </c>
      <c r="AR120" s="155" t="s">
        <v>22</v>
      </c>
      <c r="AT120" s="156" t="s">
        <v>69</v>
      </c>
      <c r="AU120" s="156" t="s">
        <v>22</v>
      </c>
      <c r="AY120" s="155" t="s">
        <v>137</v>
      </c>
      <c r="BK120" s="157">
        <f>SUM(BK121:BK129)</f>
        <v>795564.79</v>
      </c>
    </row>
    <row r="121" spans="2:65" s="1" customFormat="1" ht="22.5" customHeight="1">
      <c r="B121" s="158"/>
      <c r="C121" s="159" t="s">
        <v>388</v>
      </c>
      <c r="D121" s="159" t="s">
        <v>138</v>
      </c>
      <c r="E121" s="160" t="s">
        <v>389</v>
      </c>
      <c r="F121" s="161" t="s">
        <v>390</v>
      </c>
      <c r="G121" s="162" t="s">
        <v>271</v>
      </c>
      <c r="H121" s="163">
        <v>269</v>
      </c>
      <c r="I121" s="164">
        <v>123.60000000000001</v>
      </c>
      <c r="J121" s="165">
        <f t="shared" ref="J121:J129" si="10">ROUND(I121*H121,2)</f>
        <v>33248.400000000001</v>
      </c>
      <c r="K121" s="161" t="s">
        <v>235</v>
      </c>
      <c r="L121" s="32"/>
      <c r="M121" s="166" t="s">
        <v>3</v>
      </c>
      <c r="N121" s="167" t="s">
        <v>41</v>
      </c>
      <c r="O121" s="33"/>
      <c r="P121" s="168">
        <f t="shared" ref="P121:P129" si="11">O121*H121</f>
        <v>0</v>
      </c>
      <c r="Q121" s="168">
        <v>0</v>
      </c>
      <c r="R121" s="168">
        <f t="shared" ref="R121:R129" si="12">Q121*H121</f>
        <v>0</v>
      </c>
      <c r="S121" s="168">
        <v>0</v>
      </c>
      <c r="T121" s="169">
        <f t="shared" ref="T121:T129" si="13">S121*H121</f>
        <v>0</v>
      </c>
      <c r="AR121" s="16" t="s">
        <v>136</v>
      </c>
      <c r="AT121" s="16" t="s">
        <v>138</v>
      </c>
      <c r="AU121" s="16" t="s">
        <v>78</v>
      </c>
      <c r="AY121" s="16" t="s">
        <v>137</v>
      </c>
      <c r="BE121" s="170">
        <f t="shared" ref="BE121:BE129" si="14">IF(N121="základní",J121,0)</f>
        <v>33248.400000000001</v>
      </c>
      <c r="BF121" s="170">
        <f t="shared" ref="BF121:BF129" si="15">IF(N121="snížená",J121,0)</f>
        <v>0</v>
      </c>
      <c r="BG121" s="170">
        <f t="shared" ref="BG121:BG129" si="16">IF(N121="zákl. přenesená",J121,0)</f>
        <v>0</v>
      </c>
      <c r="BH121" s="170">
        <f t="shared" ref="BH121:BH129" si="17">IF(N121="sníž. přenesená",J121,0)</f>
        <v>0</v>
      </c>
      <c r="BI121" s="170">
        <f t="shared" ref="BI121:BI129" si="18">IF(N121="nulová",J121,0)</f>
        <v>0</v>
      </c>
      <c r="BJ121" s="16" t="s">
        <v>22</v>
      </c>
      <c r="BK121" s="170">
        <f t="shared" ref="BK121:BK129" si="19">ROUND(I121*H121,2)</f>
        <v>33248.400000000001</v>
      </c>
      <c r="BL121" s="16" t="s">
        <v>136</v>
      </c>
      <c r="BM121" s="16" t="s">
        <v>391</v>
      </c>
    </row>
    <row r="122" spans="2:65" s="1" customFormat="1" ht="22.5" customHeight="1">
      <c r="B122" s="158"/>
      <c r="C122" s="159" t="s">
        <v>392</v>
      </c>
      <c r="D122" s="159" t="s">
        <v>138</v>
      </c>
      <c r="E122" s="160" t="s">
        <v>393</v>
      </c>
      <c r="F122" s="161" t="s">
        <v>394</v>
      </c>
      <c r="G122" s="162" t="s">
        <v>271</v>
      </c>
      <c r="H122" s="163">
        <v>600</v>
      </c>
      <c r="I122" s="164">
        <v>133.9</v>
      </c>
      <c r="J122" s="165">
        <f t="shared" si="10"/>
        <v>80340</v>
      </c>
      <c r="K122" s="161" t="s">
        <v>235</v>
      </c>
      <c r="L122" s="32"/>
      <c r="M122" s="166" t="s">
        <v>3</v>
      </c>
      <c r="N122" s="167" t="s">
        <v>41</v>
      </c>
      <c r="O122" s="33"/>
      <c r="P122" s="168">
        <f t="shared" si="11"/>
        <v>0</v>
      </c>
      <c r="Q122" s="168">
        <v>0</v>
      </c>
      <c r="R122" s="168">
        <f t="shared" si="12"/>
        <v>0</v>
      </c>
      <c r="S122" s="168">
        <v>0</v>
      </c>
      <c r="T122" s="169">
        <f t="shared" si="13"/>
        <v>0</v>
      </c>
      <c r="AR122" s="16" t="s">
        <v>136</v>
      </c>
      <c r="AT122" s="16" t="s">
        <v>138</v>
      </c>
      <c r="AU122" s="16" t="s">
        <v>78</v>
      </c>
      <c r="AY122" s="16" t="s">
        <v>137</v>
      </c>
      <c r="BE122" s="170">
        <f t="shared" si="14"/>
        <v>80340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16" t="s">
        <v>22</v>
      </c>
      <c r="BK122" s="170">
        <f t="shared" si="19"/>
        <v>80340</v>
      </c>
      <c r="BL122" s="16" t="s">
        <v>136</v>
      </c>
      <c r="BM122" s="16" t="s">
        <v>395</v>
      </c>
    </row>
    <row r="123" spans="2:65" s="1" customFormat="1" ht="22.5" customHeight="1">
      <c r="B123" s="158"/>
      <c r="C123" s="159" t="s">
        <v>396</v>
      </c>
      <c r="D123" s="159" t="s">
        <v>138</v>
      </c>
      <c r="E123" s="160" t="s">
        <v>397</v>
      </c>
      <c r="F123" s="161" t="s">
        <v>398</v>
      </c>
      <c r="G123" s="162" t="s">
        <v>271</v>
      </c>
      <c r="H123" s="163">
        <v>869</v>
      </c>
      <c r="I123" s="164">
        <v>133.9</v>
      </c>
      <c r="J123" s="165">
        <f t="shared" si="10"/>
        <v>116359.1</v>
      </c>
      <c r="K123" s="161" t="s">
        <v>235</v>
      </c>
      <c r="L123" s="32"/>
      <c r="M123" s="166" t="s">
        <v>3</v>
      </c>
      <c r="N123" s="167" t="s">
        <v>41</v>
      </c>
      <c r="O123" s="33"/>
      <c r="P123" s="168">
        <f t="shared" si="11"/>
        <v>0</v>
      </c>
      <c r="Q123" s="168">
        <v>0</v>
      </c>
      <c r="R123" s="168">
        <f t="shared" si="12"/>
        <v>0</v>
      </c>
      <c r="S123" s="168">
        <v>0</v>
      </c>
      <c r="T123" s="169">
        <f t="shared" si="13"/>
        <v>0</v>
      </c>
      <c r="AR123" s="16" t="s">
        <v>136</v>
      </c>
      <c r="AT123" s="16" t="s">
        <v>138</v>
      </c>
      <c r="AU123" s="16" t="s">
        <v>78</v>
      </c>
      <c r="AY123" s="16" t="s">
        <v>137</v>
      </c>
      <c r="BE123" s="170">
        <f t="shared" si="14"/>
        <v>116359.1</v>
      </c>
      <c r="BF123" s="170">
        <f t="shared" si="15"/>
        <v>0</v>
      </c>
      <c r="BG123" s="170">
        <f t="shared" si="16"/>
        <v>0</v>
      </c>
      <c r="BH123" s="170">
        <f t="shared" si="17"/>
        <v>0</v>
      </c>
      <c r="BI123" s="170">
        <f t="shared" si="18"/>
        <v>0</v>
      </c>
      <c r="BJ123" s="16" t="s">
        <v>22</v>
      </c>
      <c r="BK123" s="170">
        <f t="shared" si="19"/>
        <v>116359.1</v>
      </c>
      <c r="BL123" s="16" t="s">
        <v>136</v>
      </c>
      <c r="BM123" s="16" t="s">
        <v>399</v>
      </c>
    </row>
    <row r="124" spans="2:65" s="1" customFormat="1" ht="22.5" customHeight="1">
      <c r="B124" s="158"/>
      <c r="C124" s="159" t="s">
        <v>400</v>
      </c>
      <c r="D124" s="159" t="s">
        <v>138</v>
      </c>
      <c r="E124" s="160" t="s">
        <v>401</v>
      </c>
      <c r="F124" s="161" t="s">
        <v>402</v>
      </c>
      <c r="G124" s="162" t="s">
        <v>271</v>
      </c>
      <c r="H124" s="163">
        <v>269</v>
      </c>
      <c r="I124" s="164">
        <v>12.36</v>
      </c>
      <c r="J124" s="165">
        <f t="shared" si="10"/>
        <v>3324.84</v>
      </c>
      <c r="K124" s="161" t="s">
        <v>235</v>
      </c>
      <c r="L124" s="32"/>
      <c r="M124" s="166" t="s">
        <v>3</v>
      </c>
      <c r="N124" s="167" t="s">
        <v>41</v>
      </c>
      <c r="O124" s="33"/>
      <c r="P124" s="168">
        <f t="shared" si="11"/>
        <v>0</v>
      </c>
      <c r="Q124" s="168">
        <v>0</v>
      </c>
      <c r="R124" s="168">
        <f t="shared" si="12"/>
        <v>0</v>
      </c>
      <c r="S124" s="168">
        <v>0</v>
      </c>
      <c r="T124" s="169">
        <f t="shared" si="13"/>
        <v>0</v>
      </c>
      <c r="AR124" s="16" t="s">
        <v>136</v>
      </c>
      <c r="AT124" s="16" t="s">
        <v>138</v>
      </c>
      <c r="AU124" s="16" t="s">
        <v>78</v>
      </c>
      <c r="AY124" s="16" t="s">
        <v>137</v>
      </c>
      <c r="BE124" s="170">
        <f t="shared" si="14"/>
        <v>3324.84</v>
      </c>
      <c r="BF124" s="170">
        <f t="shared" si="15"/>
        <v>0</v>
      </c>
      <c r="BG124" s="170">
        <f t="shared" si="16"/>
        <v>0</v>
      </c>
      <c r="BH124" s="170">
        <f t="shared" si="17"/>
        <v>0</v>
      </c>
      <c r="BI124" s="170">
        <f t="shared" si="18"/>
        <v>0</v>
      </c>
      <c r="BJ124" s="16" t="s">
        <v>22</v>
      </c>
      <c r="BK124" s="170">
        <f t="shared" si="19"/>
        <v>3324.84</v>
      </c>
      <c r="BL124" s="16" t="s">
        <v>136</v>
      </c>
      <c r="BM124" s="16" t="s">
        <v>403</v>
      </c>
    </row>
    <row r="125" spans="2:65" s="1" customFormat="1" ht="31.5" customHeight="1">
      <c r="B125" s="158"/>
      <c r="C125" s="159" t="s">
        <v>404</v>
      </c>
      <c r="D125" s="159" t="s">
        <v>138</v>
      </c>
      <c r="E125" s="160" t="s">
        <v>405</v>
      </c>
      <c r="F125" s="161" t="s">
        <v>406</v>
      </c>
      <c r="G125" s="162" t="s">
        <v>271</v>
      </c>
      <c r="H125" s="163">
        <v>600</v>
      </c>
      <c r="I125" s="164">
        <v>195.70000000000002</v>
      </c>
      <c r="J125" s="165">
        <f t="shared" si="10"/>
        <v>117420</v>
      </c>
      <c r="K125" s="161" t="s">
        <v>235</v>
      </c>
      <c r="L125" s="32"/>
      <c r="M125" s="166" t="s">
        <v>3</v>
      </c>
      <c r="N125" s="167" t="s">
        <v>41</v>
      </c>
      <c r="O125" s="33"/>
      <c r="P125" s="168">
        <f t="shared" si="11"/>
        <v>0</v>
      </c>
      <c r="Q125" s="168">
        <v>0</v>
      </c>
      <c r="R125" s="168">
        <f t="shared" si="12"/>
        <v>0</v>
      </c>
      <c r="S125" s="168">
        <v>0</v>
      </c>
      <c r="T125" s="169">
        <f t="shared" si="13"/>
        <v>0</v>
      </c>
      <c r="AR125" s="16" t="s">
        <v>136</v>
      </c>
      <c r="AT125" s="16" t="s">
        <v>138</v>
      </c>
      <c r="AU125" s="16" t="s">
        <v>78</v>
      </c>
      <c r="AY125" s="16" t="s">
        <v>137</v>
      </c>
      <c r="BE125" s="170">
        <f t="shared" si="14"/>
        <v>117420</v>
      </c>
      <c r="BF125" s="170">
        <f t="shared" si="15"/>
        <v>0</v>
      </c>
      <c r="BG125" s="170">
        <f t="shared" si="16"/>
        <v>0</v>
      </c>
      <c r="BH125" s="170">
        <f t="shared" si="17"/>
        <v>0</v>
      </c>
      <c r="BI125" s="170">
        <f t="shared" si="18"/>
        <v>0</v>
      </c>
      <c r="BJ125" s="16" t="s">
        <v>22</v>
      </c>
      <c r="BK125" s="170">
        <f t="shared" si="19"/>
        <v>117420</v>
      </c>
      <c r="BL125" s="16" t="s">
        <v>136</v>
      </c>
      <c r="BM125" s="16" t="s">
        <v>407</v>
      </c>
    </row>
    <row r="126" spans="2:65" s="1" customFormat="1" ht="31.5" customHeight="1">
      <c r="B126" s="158"/>
      <c r="C126" s="159" t="s">
        <v>408</v>
      </c>
      <c r="D126" s="159" t="s">
        <v>138</v>
      </c>
      <c r="E126" s="160" t="s">
        <v>409</v>
      </c>
      <c r="F126" s="161" t="s">
        <v>410</v>
      </c>
      <c r="G126" s="162" t="s">
        <v>271</v>
      </c>
      <c r="H126" s="163">
        <v>269</v>
      </c>
      <c r="I126" s="164">
        <v>216.3</v>
      </c>
      <c r="J126" s="165">
        <f t="shared" si="10"/>
        <v>58184.7</v>
      </c>
      <c r="K126" s="161" t="s">
        <v>235</v>
      </c>
      <c r="L126" s="32"/>
      <c r="M126" s="166" t="s">
        <v>3</v>
      </c>
      <c r="N126" s="167" t="s">
        <v>41</v>
      </c>
      <c r="O126" s="33"/>
      <c r="P126" s="168">
        <f t="shared" si="11"/>
        <v>0</v>
      </c>
      <c r="Q126" s="168">
        <v>0</v>
      </c>
      <c r="R126" s="168">
        <f t="shared" si="12"/>
        <v>0</v>
      </c>
      <c r="S126" s="168">
        <v>0</v>
      </c>
      <c r="T126" s="169">
        <f t="shared" si="13"/>
        <v>0</v>
      </c>
      <c r="AR126" s="16" t="s">
        <v>136</v>
      </c>
      <c r="AT126" s="16" t="s">
        <v>138</v>
      </c>
      <c r="AU126" s="16" t="s">
        <v>78</v>
      </c>
      <c r="AY126" s="16" t="s">
        <v>137</v>
      </c>
      <c r="BE126" s="170">
        <f t="shared" si="14"/>
        <v>58184.7</v>
      </c>
      <c r="BF126" s="170">
        <f t="shared" si="15"/>
        <v>0</v>
      </c>
      <c r="BG126" s="170">
        <f t="shared" si="16"/>
        <v>0</v>
      </c>
      <c r="BH126" s="170">
        <f t="shared" si="17"/>
        <v>0</v>
      </c>
      <c r="BI126" s="170">
        <f t="shared" si="18"/>
        <v>0</v>
      </c>
      <c r="BJ126" s="16" t="s">
        <v>22</v>
      </c>
      <c r="BK126" s="170">
        <f t="shared" si="19"/>
        <v>58184.7</v>
      </c>
      <c r="BL126" s="16" t="s">
        <v>136</v>
      </c>
      <c r="BM126" s="16" t="s">
        <v>411</v>
      </c>
    </row>
    <row r="127" spans="2:65" s="1" customFormat="1" ht="22.5" customHeight="1">
      <c r="B127" s="158"/>
      <c r="C127" s="159" t="s">
        <v>412</v>
      </c>
      <c r="D127" s="159" t="s">
        <v>138</v>
      </c>
      <c r="E127" s="160" t="s">
        <v>413</v>
      </c>
      <c r="F127" s="161" t="s">
        <v>414</v>
      </c>
      <c r="G127" s="162" t="s">
        <v>271</v>
      </c>
      <c r="H127" s="163">
        <v>600</v>
      </c>
      <c r="I127" s="164">
        <v>247.20000000000002</v>
      </c>
      <c r="J127" s="165">
        <f t="shared" si="10"/>
        <v>148320</v>
      </c>
      <c r="K127" s="161" t="s">
        <v>235</v>
      </c>
      <c r="L127" s="32"/>
      <c r="M127" s="166" t="s">
        <v>3</v>
      </c>
      <c r="N127" s="167" t="s">
        <v>41</v>
      </c>
      <c r="O127" s="33"/>
      <c r="P127" s="168">
        <f t="shared" si="11"/>
        <v>0</v>
      </c>
      <c r="Q127" s="168">
        <v>0</v>
      </c>
      <c r="R127" s="168">
        <f t="shared" si="12"/>
        <v>0</v>
      </c>
      <c r="S127" s="168">
        <v>0</v>
      </c>
      <c r="T127" s="169">
        <f t="shared" si="13"/>
        <v>0</v>
      </c>
      <c r="AR127" s="16" t="s">
        <v>136</v>
      </c>
      <c r="AT127" s="16" t="s">
        <v>138</v>
      </c>
      <c r="AU127" s="16" t="s">
        <v>78</v>
      </c>
      <c r="AY127" s="16" t="s">
        <v>137</v>
      </c>
      <c r="BE127" s="170">
        <f t="shared" si="14"/>
        <v>148320</v>
      </c>
      <c r="BF127" s="170">
        <f t="shared" si="15"/>
        <v>0</v>
      </c>
      <c r="BG127" s="170">
        <f t="shared" si="16"/>
        <v>0</v>
      </c>
      <c r="BH127" s="170">
        <f t="shared" si="17"/>
        <v>0</v>
      </c>
      <c r="BI127" s="170">
        <f t="shared" si="18"/>
        <v>0</v>
      </c>
      <c r="BJ127" s="16" t="s">
        <v>22</v>
      </c>
      <c r="BK127" s="170">
        <f t="shared" si="19"/>
        <v>148320</v>
      </c>
      <c r="BL127" s="16" t="s">
        <v>136</v>
      </c>
      <c r="BM127" s="16" t="s">
        <v>415</v>
      </c>
    </row>
    <row r="128" spans="2:65" s="1" customFormat="1" ht="22.5" customHeight="1">
      <c r="B128" s="158"/>
      <c r="C128" s="159" t="s">
        <v>416</v>
      </c>
      <c r="D128" s="159" t="s">
        <v>138</v>
      </c>
      <c r="E128" s="160" t="s">
        <v>417</v>
      </c>
      <c r="F128" s="161" t="s">
        <v>418</v>
      </c>
      <c r="G128" s="162" t="s">
        <v>271</v>
      </c>
      <c r="H128" s="163">
        <v>600</v>
      </c>
      <c r="I128" s="164">
        <v>247.20000000000002</v>
      </c>
      <c r="J128" s="165">
        <f t="shared" si="10"/>
        <v>148320</v>
      </c>
      <c r="K128" s="161" t="s">
        <v>235</v>
      </c>
      <c r="L128" s="32"/>
      <c r="M128" s="166" t="s">
        <v>3</v>
      </c>
      <c r="N128" s="167" t="s">
        <v>41</v>
      </c>
      <c r="O128" s="33"/>
      <c r="P128" s="168">
        <f t="shared" si="11"/>
        <v>0</v>
      </c>
      <c r="Q128" s="168">
        <v>0</v>
      </c>
      <c r="R128" s="168">
        <f t="shared" si="12"/>
        <v>0</v>
      </c>
      <c r="S128" s="168">
        <v>0</v>
      </c>
      <c r="T128" s="169">
        <f t="shared" si="13"/>
        <v>0</v>
      </c>
      <c r="AR128" s="16" t="s">
        <v>136</v>
      </c>
      <c r="AT128" s="16" t="s">
        <v>138</v>
      </c>
      <c r="AU128" s="16" t="s">
        <v>78</v>
      </c>
      <c r="AY128" s="16" t="s">
        <v>137</v>
      </c>
      <c r="BE128" s="170">
        <f t="shared" si="14"/>
        <v>148320</v>
      </c>
      <c r="BF128" s="170">
        <f t="shared" si="15"/>
        <v>0</v>
      </c>
      <c r="BG128" s="170">
        <f t="shared" si="16"/>
        <v>0</v>
      </c>
      <c r="BH128" s="170">
        <f t="shared" si="17"/>
        <v>0</v>
      </c>
      <c r="BI128" s="170">
        <f t="shared" si="18"/>
        <v>0</v>
      </c>
      <c r="BJ128" s="16" t="s">
        <v>22</v>
      </c>
      <c r="BK128" s="170">
        <f t="shared" si="19"/>
        <v>148320</v>
      </c>
      <c r="BL128" s="16" t="s">
        <v>136</v>
      </c>
      <c r="BM128" s="16" t="s">
        <v>419</v>
      </c>
    </row>
    <row r="129" spans="2:65" s="1" customFormat="1" ht="22.5" customHeight="1">
      <c r="B129" s="158"/>
      <c r="C129" s="159" t="s">
        <v>420</v>
      </c>
      <c r="D129" s="159" t="s">
        <v>138</v>
      </c>
      <c r="E129" s="160" t="s">
        <v>421</v>
      </c>
      <c r="F129" s="161" t="s">
        <v>422</v>
      </c>
      <c r="G129" s="162" t="s">
        <v>271</v>
      </c>
      <c r="H129" s="163">
        <v>269</v>
      </c>
      <c r="I129" s="164">
        <v>334.75</v>
      </c>
      <c r="J129" s="165">
        <f t="shared" si="10"/>
        <v>90047.75</v>
      </c>
      <c r="K129" s="161" t="s">
        <v>235</v>
      </c>
      <c r="L129" s="32"/>
      <c r="M129" s="166" t="s">
        <v>3</v>
      </c>
      <c r="N129" s="167" t="s">
        <v>41</v>
      </c>
      <c r="O129" s="33"/>
      <c r="P129" s="168">
        <f t="shared" si="11"/>
        <v>0</v>
      </c>
      <c r="Q129" s="168">
        <v>0</v>
      </c>
      <c r="R129" s="168">
        <f t="shared" si="12"/>
        <v>0</v>
      </c>
      <c r="S129" s="168">
        <v>0</v>
      </c>
      <c r="T129" s="169">
        <f t="shared" si="13"/>
        <v>0</v>
      </c>
      <c r="AR129" s="16" t="s">
        <v>136</v>
      </c>
      <c r="AT129" s="16" t="s">
        <v>138</v>
      </c>
      <c r="AU129" s="16" t="s">
        <v>78</v>
      </c>
      <c r="AY129" s="16" t="s">
        <v>137</v>
      </c>
      <c r="BE129" s="170">
        <f t="shared" si="14"/>
        <v>90047.75</v>
      </c>
      <c r="BF129" s="170">
        <f t="shared" si="15"/>
        <v>0</v>
      </c>
      <c r="BG129" s="170">
        <f t="shared" si="16"/>
        <v>0</v>
      </c>
      <c r="BH129" s="170">
        <f t="shared" si="17"/>
        <v>0</v>
      </c>
      <c r="BI129" s="170">
        <f t="shared" si="18"/>
        <v>0</v>
      </c>
      <c r="BJ129" s="16" t="s">
        <v>22</v>
      </c>
      <c r="BK129" s="170">
        <f t="shared" si="19"/>
        <v>90047.75</v>
      </c>
      <c r="BL129" s="16" t="s">
        <v>136</v>
      </c>
      <c r="BM129" s="16" t="s">
        <v>423</v>
      </c>
    </row>
    <row r="130" spans="2:65" s="10" customFormat="1" ht="29.85" customHeight="1">
      <c r="B130" s="146"/>
      <c r="D130" s="147" t="s">
        <v>69</v>
      </c>
      <c r="E130" s="185" t="s">
        <v>167</v>
      </c>
      <c r="F130" s="185" t="s">
        <v>424</v>
      </c>
      <c r="I130" s="149"/>
      <c r="J130" s="186">
        <f>BK130</f>
        <v>3182611.01</v>
      </c>
      <c r="L130" s="146"/>
      <c r="M130" s="151"/>
      <c r="N130" s="152"/>
      <c r="O130" s="152"/>
      <c r="P130" s="153">
        <f>SUM(P131:P135)</f>
        <v>0</v>
      </c>
      <c r="Q130" s="152"/>
      <c r="R130" s="153">
        <f>SUM(R131:R135)</f>
        <v>10.232376</v>
      </c>
      <c r="S130" s="152"/>
      <c r="T130" s="154">
        <f>SUM(T131:T135)</f>
        <v>0</v>
      </c>
      <c r="AR130" s="155" t="s">
        <v>22</v>
      </c>
      <c r="AT130" s="156" t="s">
        <v>69</v>
      </c>
      <c r="AU130" s="156" t="s">
        <v>22</v>
      </c>
      <c r="AY130" s="155" t="s">
        <v>137</v>
      </c>
      <c r="BK130" s="157">
        <f>SUM(BK131:BK135)</f>
        <v>3182611.01</v>
      </c>
    </row>
    <row r="131" spans="2:65" s="1" customFormat="1" ht="22.5" customHeight="1">
      <c r="B131" s="158"/>
      <c r="C131" s="159" t="s">
        <v>425</v>
      </c>
      <c r="D131" s="159" t="s">
        <v>138</v>
      </c>
      <c r="E131" s="160" t="s">
        <v>426</v>
      </c>
      <c r="F131" s="161" t="s">
        <v>427</v>
      </c>
      <c r="G131" s="162" t="s">
        <v>322</v>
      </c>
      <c r="H131" s="163">
        <v>1334.8</v>
      </c>
      <c r="I131" s="164">
        <v>1050.6000000000001</v>
      </c>
      <c r="J131" s="165">
        <f>ROUND(I131*H131,2)</f>
        <v>1402340.88</v>
      </c>
      <c r="K131" s="161" t="s">
        <v>235</v>
      </c>
      <c r="L131" s="32"/>
      <c r="M131" s="166" t="s">
        <v>3</v>
      </c>
      <c r="N131" s="167" t="s">
        <v>41</v>
      </c>
      <c r="O131" s="33"/>
      <c r="P131" s="168">
        <f>O131*H131</f>
        <v>0</v>
      </c>
      <c r="Q131" s="168">
        <v>7.2399999999999999E-3</v>
      </c>
      <c r="R131" s="168">
        <f>Q131*H131</f>
        <v>9.6639520000000001</v>
      </c>
      <c r="S131" s="168">
        <v>0</v>
      </c>
      <c r="T131" s="169">
        <f>S131*H131</f>
        <v>0</v>
      </c>
      <c r="AR131" s="16" t="s">
        <v>136</v>
      </c>
      <c r="AT131" s="16" t="s">
        <v>138</v>
      </c>
      <c r="AU131" s="16" t="s">
        <v>78</v>
      </c>
      <c r="AY131" s="16" t="s">
        <v>137</v>
      </c>
      <c r="BE131" s="170">
        <f>IF(N131="základní",J131,0)</f>
        <v>1402340.88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6" t="s">
        <v>22</v>
      </c>
      <c r="BK131" s="170">
        <f>ROUND(I131*H131,2)</f>
        <v>1402340.88</v>
      </c>
      <c r="BL131" s="16" t="s">
        <v>136</v>
      </c>
      <c r="BM131" s="16" t="s">
        <v>428</v>
      </c>
    </row>
    <row r="132" spans="2:65" s="1" customFormat="1" ht="22.5" customHeight="1">
      <c r="B132" s="158"/>
      <c r="C132" s="159" t="s">
        <v>429</v>
      </c>
      <c r="D132" s="159" t="s">
        <v>138</v>
      </c>
      <c r="E132" s="160" t="s">
        <v>430</v>
      </c>
      <c r="F132" s="298" t="s">
        <v>1136</v>
      </c>
      <c r="G132" s="162" t="s">
        <v>431</v>
      </c>
      <c r="H132" s="163">
        <v>55</v>
      </c>
      <c r="I132" s="164">
        <v>494.40000000000003</v>
      </c>
      <c r="J132" s="165">
        <f>ROUND(I132*H132,2)</f>
        <v>27192</v>
      </c>
      <c r="K132" s="161" t="s">
        <v>235</v>
      </c>
      <c r="L132" s="32"/>
      <c r="M132" s="166" t="s">
        <v>3</v>
      </c>
      <c r="N132" s="167" t="s">
        <v>41</v>
      </c>
      <c r="O132" s="33"/>
      <c r="P132" s="168">
        <f>O132*H132</f>
        <v>0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16" t="s">
        <v>136</v>
      </c>
      <c r="AT132" s="16" t="s">
        <v>138</v>
      </c>
      <c r="AU132" s="16" t="s">
        <v>78</v>
      </c>
      <c r="AY132" s="16" t="s">
        <v>137</v>
      </c>
      <c r="BE132" s="170">
        <f>IF(N132="základní",J132,0)</f>
        <v>27192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22</v>
      </c>
      <c r="BK132" s="170">
        <f>ROUND(I132*H132,2)</f>
        <v>27192</v>
      </c>
      <c r="BL132" s="16" t="s">
        <v>136</v>
      </c>
      <c r="BM132" s="16" t="s">
        <v>432</v>
      </c>
    </row>
    <row r="133" spans="2:65" s="1" customFormat="1" ht="22.5" customHeight="1">
      <c r="B133" s="158"/>
      <c r="C133" s="187" t="s">
        <v>433</v>
      </c>
      <c r="D133" s="187" t="s">
        <v>361</v>
      </c>
      <c r="E133" s="188" t="s">
        <v>434</v>
      </c>
      <c r="F133" s="189" t="s">
        <v>435</v>
      </c>
      <c r="G133" s="190" t="s">
        <v>431</v>
      </c>
      <c r="H133" s="191">
        <v>55</v>
      </c>
      <c r="I133" s="192">
        <v>741.6</v>
      </c>
      <c r="J133" s="193">
        <f>ROUND(I133*H133,2)</f>
        <v>40788</v>
      </c>
      <c r="K133" s="189" t="s">
        <v>235</v>
      </c>
      <c r="L133" s="194"/>
      <c r="M133" s="195" t="s">
        <v>3</v>
      </c>
      <c r="N133" s="196" t="s">
        <v>41</v>
      </c>
      <c r="O133" s="33"/>
      <c r="P133" s="168">
        <f>O133*H133</f>
        <v>0</v>
      </c>
      <c r="Q133" s="168">
        <v>7.1799999999999998E-3</v>
      </c>
      <c r="R133" s="168">
        <f>Q133*H133</f>
        <v>0.39489999999999997</v>
      </c>
      <c r="S133" s="168">
        <v>0</v>
      </c>
      <c r="T133" s="169">
        <f>S133*H133</f>
        <v>0</v>
      </c>
      <c r="AR133" s="16" t="s">
        <v>167</v>
      </c>
      <c r="AT133" s="16" t="s">
        <v>361</v>
      </c>
      <c r="AU133" s="16" t="s">
        <v>78</v>
      </c>
      <c r="AY133" s="16" t="s">
        <v>137</v>
      </c>
      <c r="BE133" s="170">
        <f>IF(N133="základní",J133,0)</f>
        <v>40788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22</v>
      </c>
      <c r="BK133" s="170">
        <f>ROUND(I133*H133,2)</f>
        <v>40788</v>
      </c>
      <c r="BL133" s="16" t="s">
        <v>136</v>
      </c>
      <c r="BM133" s="16" t="s">
        <v>436</v>
      </c>
    </row>
    <row r="134" spans="2:65" s="1" customFormat="1" ht="31.5" customHeight="1">
      <c r="B134" s="158"/>
      <c r="C134" s="159" t="s">
        <v>437</v>
      </c>
      <c r="D134" s="159" t="s">
        <v>138</v>
      </c>
      <c r="E134" s="160" t="s">
        <v>438</v>
      </c>
      <c r="F134" s="161" t="s">
        <v>439</v>
      </c>
      <c r="G134" s="162" t="s">
        <v>431</v>
      </c>
      <c r="H134" s="163">
        <v>49</v>
      </c>
      <c r="I134" s="164">
        <v>34608</v>
      </c>
      <c r="J134" s="165">
        <f>ROUND(I134*H134,2)</f>
        <v>1695792</v>
      </c>
      <c r="K134" s="161" t="s">
        <v>142</v>
      </c>
      <c r="L134" s="32"/>
      <c r="M134" s="166" t="s">
        <v>3</v>
      </c>
      <c r="N134" s="167" t="s">
        <v>41</v>
      </c>
      <c r="O134" s="33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6" t="s">
        <v>136</v>
      </c>
      <c r="AT134" s="16" t="s">
        <v>138</v>
      </c>
      <c r="AU134" s="16" t="s">
        <v>78</v>
      </c>
      <c r="AY134" s="16" t="s">
        <v>137</v>
      </c>
      <c r="BE134" s="170">
        <f>IF(N134="základní",J134,0)</f>
        <v>1695792</v>
      </c>
      <c r="BF134" s="170">
        <f>IF(N134="snížená",J134,0)</f>
        <v>0</v>
      </c>
      <c r="BG134" s="170">
        <f>IF(N134="zákl. přenesená",J134,0)</f>
        <v>0</v>
      </c>
      <c r="BH134" s="170">
        <f>IF(N134="sníž. přenesená",J134,0)</f>
        <v>0</v>
      </c>
      <c r="BI134" s="170">
        <f>IF(N134="nulová",J134,0)</f>
        <v>0</v>
      </c>
      <c r="BJ134" s="16" t="s">
        <v>22</v>
      </c>
      <c r="BK134" s="170">
        <f>ROUND(I134*H134,2)</f>
        <v>1695792</v>
      </c>
      <c r="BL134" s="16" t="s">
        <v>136</v>
      </c>
      <c r="BM134" s="16" t="s">
        <v>440</v>
      </c>
    </row>
    <row r="135" spans="2:65" s="1" customFormat="1" ht="22.5" customHeight="1">
      <c r="B135" s="158"/>
      <c r="C135" s="159" t="s">
        <v>441</v>
      </c>
      <c r="D135" s="159" t="s">
        <v>138</v>
      </c>
      <c r="E135" s="160" t="s">
        <v>442</v>
      </c>
      <c r="F135" s="161" t="s">
        <v>443</v>
      </c>
      <c r="G135" s="162" t="s">
        <v>322</v>
      </c>
      <c r="H135" s="163">
        <v>1334.8</v>
      </c>
      <c r="I135" s="164">
        <v>12.36</v>
      </c>
      <c r="J135" s="165">
        <f>ROUND(I135*H135,2)</f>
        <v>16498.13</v>
      </c>
      <c r="K135" s="161" t="s">
        <v>235</v>
      </c>
      <c r="L135" s="32"/>
      <c r="M135" s="166" t="s">
        <v>3</v>
      </c>
      <c r="N135" s="167" t="s">
        <v>41</v>
      </c>
      <c r="O135" s="33"/>
      <c r="P135" s="168">
        <f>O135*H135</f>
        <v>0</v>
      </c>
      <c r="Q135" s="168">
        <v>1.2999999999999999E-4</v>
      </c>
      <c r="R135" s="168">
        <f>Q135*H135</f>
        <v>0.17352399999999998</v>
      </c>
      <c r="S135" s="168">
        <v>0</v>
      </c>
      <c r="T135" s="169">
        <f>S135*H135</f>
        <v>0</v>
      </c>
      <c r="AR135" s="16" t="s">
        <v>136</v>
      </c>
      <c r="AT135" s="16" t="s">
        <v>138</v>
      </c>
      <c r="AU135" s="16" t="s">
        <v>78</v>
      </c>
      <c r="AY135" s="16" t="s">
        <v>137</v>
      </c>
      <c r="BE135" s="170">
        <f>IF(N135="základní",J135,0)</f>
        <v>16498.13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22</v>
      </c>
      <c r="BK135" s="170">
        <f>ROUND(I135*H135,2)</f>
        <v>16498.13</v>
      </c>
      <c r="BL135" s="16" t="s">
        <v>136</v>
      </c>
      <c r="BM135" s="16" t="s">
        <v>444</v>
      </c>
    </row>
    <row r="136" spans="2:65" s="10" customFormat="1" ht="29.85" customHeight="1">
      <c r="B136" s="146"/>
      <c r="D136" s="147" t="s">
        <v>69</v>
      </c>
      <c r="E136" s="185" t="s">
        <v>171</v>
      </c>
      <c r="F136" s="185" t="s">
        <v>445</v>
      </c>
      <c r="I136" s="149"/>
      <c r="J136" s="186">
        <f>BK136</f>
        <v>188387</v>
      </c>
      <c r="L136" s="146"/>
      <c r="M136" s="151"/>
      <c r="N136" s="152"/>
      <c r="O136" s="152"/>
      <c r="P136" s="153">
        <f>SUM(P137:P140)</f>
        <v>0</v>
      </c>
      <c r="Q136" s="152"/>
      <c r="R136" s="153">
        <f>SUM(R137:R140)</f>
        <v>7.2000000000000008E-2</v>
      </c>
      <c r="S136" s="152"/>
      <c r="T136" s="154">
        <f>SUM(T137:T140)</f>
        <v>0</v>
      </c>
      <c r="AR136" s="155" t="s">
        <v>22</v>
      </c>
      <c r="AT136" s="156" t="s">
        <v>69</v>
      </c>
      <c r="AU136" s="156" t="s">
        <v>22</v>
      </c>
      <c r="AY136" s="155" t="s">
        <v>137</v>
      </c>
      <c r="BK136" s="157">
        <f>SUM(BK137:BK140)</f>
        <v>188387</v>
      </c>
    </row>
    <row r="137" spans="2:65" s="1" customFormat="1" ht="31.5" customHeight="1">
      <c r="B137" s="158"/>
      <c r="C137" s="159" t="s">
        <v>446</v>
      </c>
      <c r="D137" s="159" t="s">
        <v>138</v>
      </c>
      <c r="E137" s="160" t="s">
        <v>447</v>
      </c>
      <c r="F137" s="161" t="s">
        <v>448</v>
      </c>
      <c r="G137" s="162" t="s">
        <v>322</v>
      </c>
      <c r="H137" s="163">
        <v>1200</v>
      </c>
      <c r="I137" s="164">
        <v>30.900000000000002</v>
      </c>
      <c r="J137" s="165">
        <f>ROUND(I137*H137,2)</f>
        <v>37080</v>
      </c>
      <c r="K137" s="161" t="s">
        <v>235</v>
      </c>
      <c r="L137" s="32"/>
      <c r="M137" s="166" t="s">
        <v>3</v>
      </c>
      <c r="N137" s="167" t="s">
        <v>41</v>
      </c>
      <c r="O137" s="33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6" t="s">
        <v>136</v>
      </c>
      <c r="AT137" s="16" t="s">
        <v>138</v>
      </c>
      <c r="AU137" s="16" t="s">
        <v>78</v>
      </c>
      <c r="AY137" s="16" t="s">
        <v>137</v>
      </c>
      <c r="BE137" s="170">
        <f>IF(N137="základní",J137,0)</f>
        <v>37080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22</v>
      </c>
      <c r="BK137" s="170">
        <f>ROUND(I137*H137,2)</f>
        <v>37080</v>
      </c>
      <c r="BL137" s="16" t="s">
        <v>136</v>
      </c>
      <c r="BM137" s="16" t="s">
        <v>449</v>
      </c>
    </row>
    <row r="138" spans="2:65" s="1" customFormat="1" ht="22.5" customHeight="1">
      <c r="B138" s="158"/>
      <c r="C138" s="159" t="s">
        <v>450</v>
      </c>
      <c r="D138" s="159" t="s">
        <v>138</v>
      </c>
      <c r="E138" s="160" t="s">
        <v>451</v>
      </c>
      <c r="F138" s="161" t="s">
        <v>452</v>
      </c>
      <c r="G138" s="162" t="s">
        <v>322</v>
      </c>
      <c r="H138" s="163">
        <v>1200</v>
      </c>
      <c r="I138" s="164">
        <v>30.900000000000002</v>
      </c>
      <c r="J138" s="165">
        <f>ROUND(I138*H138,2)</f>
        <v>37080</v>
      </c>
      <c r="K138" s="161" t="s">
        <v>235</v>
      </c>
      <c r="L138" s="32"/>
      <c r="M138" s="166" t="s">
        <v>3</v>
      </c>
      <c r="N138" s="167" t="s">
        <v>41</v>
      </c>
      <c r="O138" s="33"/>
      <c r="P138" s="168">
        <f>O138*H138</f>
        <v>0</v>
      </c>
      <c r="Q138" s="168">
        <v>6.0000000000000002E-5</v>
      </c>
      <c r="R138" s="168">
        <f>Q138*H138</f>
        <v>7.2000000000000008E-2</v>
      </c>
      <c r="S138" s="168">
        <v>0</v>
      </c>
      <c r="T138" s="169">
        <f>S138*H138</f>
        <v>0</v>
      </c>
      <c r="AR138" s="16" t="s">
        <v>136</v>
      </c>
      <c r="AT138" s="16" t="s">
        <v>138</v>
      </c>
      <c r="AU138" s="16" t="s">
        <v>78</v>
      </c>
      <c r="AY138" s="16" t="s">
        <v>137</v>
      </c>
      <c r="BE138" s="170">
        <f>IF(N138="základní",J138,0)</f>
        <v>37080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22</v>
      </c>
      <c r="BK138" s="170">
        <f>ROUND(I138*H138,2)</f>
        <v>37080</v>
      </c>
      <c r="BL138" s="16" t="s">
        <v>136</v>
      </c>
      <c r="BM138" s="16" t="s">
        <v>453</v>
      </c>
    </row>
    <row r="139" spans="2:65" s="1" customFormat="1" ht="22.5" customHeight="1">
      <c r="B139" s="158"/>
      <c r="C139" s="159" t="s">
        <v>454</v>
      </c>
      <c r="D139" s="159" t="s">
        <v>138</v>
      </c>
      <c r="E139" s="160" t="s">
        <v>455</v>
      </c>
      <c r="F139" s="161" t="s">
        <v>456</v>
      </c>
      <c r="G139" s="162" t="s">
        <v>322</v>
      </c>
      <c r="H139" s="163">
        <v>538</v>
      </c>
      <c r="I139" s="164">
        <v>51.5</v>
      </c>
      <c r="J139" s="165">
        <f>ROUND(I139*H139,2)</f>
        <v>27707</v>
      </c>
      <c r="K139" s="161" t="s">
        <v>235</v>
      </c>
      <c r="L139" s="32"/>
      <c r="M139" s="166" t="s">
        <v>3</v>
      </c>
      <c r="N139" s="167" t="s">
        <v>41</v>
      </c>
      <c r="O139" s="33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6" t="s">
        <v>136</v>
      </c>
      <c r="AT139" s="16" t="s">
        <v>138</v>
      </c>
      <c r="AU139" s="16" t="s">
        <v>78</v>
      </c>
      <c r="AY139" s="16" t="s">
        <v>137</v>
      </c>
      <c r="BE139" s="170">
        <f>IF(N139="základní",J139,0)</f>
        <v>27707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22</v>
      </c>
      <c r="BK139" s="170">
        <f>ROUND(I139*H139,2)</f>
        <v>27707</v>
      </c>
      <c r="BL139" s="16" t="s">
        <v>136</v>
      </c>
      <c r="BM139" s="16" t="s">
        <v>457</v>
      </c>
    </row>
    <row r="140" spans="2:65" s="1" customFormat="1" ht="22.5" customHeight="1">
      <c r="B140" s="158"/>
      <c r="C140" s="159" t="s">
        <v>458</v>
      </c>
      <c r="D140" s="159" t="s">
        <v>138</v>
      </c>
      <c r="E140" s="160" t="s">
        <v>459</v>
      </c>
      <c r="F140" s="161" t="s">
        <v>460</v>
      </c>
      <c r="G140" s="162" t="s">
        <v>322</v>
      </c>
      <c r="H140" s="163">
        <v>1200</v>
      </c>
      <c r="I140" s="164">
        <v>72.100000000000009</v>
      </c>
      <c r="J140" s="165">
        <f>ROUND(I140*H140,2)</f>
        <v>86520</v>
      </c>
      <c r="K140" s="161" t="s">
        <v>235</v>
      </c>
      <c r="L140" s="32"/>
      <c r="M140" s="166" t="s">
        <v>3</v>
      </c>
      <c r="N140" s="167" t="s">
        <v>41</v>
      </c>
      <c r="O140" s="33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AR140" s="16" t="s">
        <v>136</v>
      </c>
      <c r="AT140" s="16" t="s">
        <v>138</v>
      </c>
      <c r="AU140" s="16" t="s">
        <v>78</v>
      </c>
      <c r="AY140" s="16" t="s">
        <v>137</v>
      </c>
      <c r="BE140" s="170">
        <f>IF(N140="základní",J140,0)</f>
        <v>86520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6" t="s">
        <v>22</v>
      </c>
      <c r="BK140" s="170">
        <f>ROUND(I140*H140,2)</f>
        <v>86520</v>
      </c>
      <c r="BL140" s="16" t="s">
        <v>136</v>
      </c>
      <c r="BM140" s="16" t="s">
        <v>461</v>
      </c>
    </row>
    <row r="141" spans="2:65" s="10" customFormat="1" ht="29.85" customHeight="1">
      <c r="B141" s="146"/>
      <c r="D141" s="147" t="s">
        <v>69</v>
      </c>
      <c r="E141" s="185" t="s">
        <v>462</v>
      </c>
      <c r="F141" s="185" t="s">
        <v>463</v>
      </c>
      <c r="I141" s="149"/>
      <c r="J141" s="186">
        <f>BK141</f>
        <v>149383.12</v>
      </c>
      <c r="L141" s="146"/>
      <c r="M141" s="151"/>
      <c r="N141" s="152"/>
      <c r="O141" s="152"/>
      <c r="P141" s="153">
        <f>SUM(P142:P147)</f>
        <v>0</v>
      </c>
      <c r="Q141" s="152"/>
      <c r="R141" s="153">
        <f>SUM(R142:R147)</f>
        <v>0</v>
      </c>
      <c r="S141" s="152"/>
      <c r="T141" s="154">
        <f>SUM(T142:T147)</f>
        <v>0</v>
      </c>
      <c r="AR141" s="155" t="s">
        <v>22</v>
      </c>
      <c r="AT141" s="156" t="s">
        <v>69</v>
      </c>
      <c r="AU141" s="156" t="s">
        <v>22</v>
      </c>
      <c r="AY141" s="155" t="s">
        <v>137</v>
      </c>
      <c r="BK141" s="157">
        <f>SUM(BK142:BK147)</f>
        <v>149383.12</v>
      </c>
    </row>
    <row r="142" spans="2:65" s="1" customFormat="1" ht="22.5" customHeight="1">
      <c r="B142" s="158"/>
      <c r="C142" s="159" t="s">
        <v>464</v>
      </c>
      <c r="D142" s="159" t="s">
        <v>138</v>
      </c>
      <c r="E142" s="160" t="s">
        <v>465</v>
      </c>
      <c r="F142" s="161" t="s">
        <v>466</v>
      </c>
      <c r="G142" s="162" t="s">
        <v>291</v>
      </c>
      <c r="H142" s="163">
        <v>637.50400000000002</v>
      </c>
      <c r="I142" s="164">
        <v>51.5</v>
      </c>
      <c r="J142" s="165">
        <f>ROUND(I142*H142,2)</f>
        <v>32831.46</v>
      </c>
      <c r="K142" s="161" t="s">
        <v>235</v>
      </c>
      <c r="L142" s="32"/>
      <c r="M142" s="166" t="s">
        <v>3</v>
      </c>
      <c r="N142" s="167" t="s">
        <v>41</v>
      </c>
      <c r="O142" s="33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AR142" s="16" t="s">
        <v>136</v>
      </c>
      <c r="AT142" s="16" t="s">
        <v>138</v>
      </c>
      <c r="AU142" s="16" t="s">
        <v>78</v>
      </c>
      <c r="AY142" s="16" t="s">
        <v>137</v>
      </c>
      <c r="BE142" s="170">
        <f>IF(N142="základní",J142,0)</f>
        <v>32831.46</v>
      </c>
      <c r="BF142" s="170">
        <f>IF(N142="snížená",J142,0)</f>
        <v>0</v>
      </c>
      <c r="BG142" s="170">
        <f>IF(N142="zákl. přenesená",J142,0)</f>
        <v>0</v>
      </c>
      <c r="BH142" s="170">
        <f>IF(N142="sníž. přenesená",J142,0)</f>
        <v>0</v>
      </c>
      <c r="BI142" s="170">
        <f>IF(N142="nulová",J142,0)</f>
        <v>0</v>
      </c>
      <c r="BJ142" s="16" t="s">
        <v>22</v>
      </c>
      <c r="BK142" s="170">
        <f>ROUND(I142*H142,2)</f>
        <v>32831.46</v>
      </c>
      <c r="BL142" s="16" t="s">
        <v>136</v>
      </c>
      <c r="BM142" s="16" t="s">
        <v>467</v>
      </c>
    </row>
    <row r="143" spans="2:65" s="1" customFormat="1" ht="22.5" customHeight="1">
      <c r="B143" s="158"/>
      <c r="C143" s="159" t="s">
        <v>468</v>
      </c>
      <c r="D143" s="159" t="s">
        <v>138</v>
      </c>
      <c r="E143" s="160" t="s">
        <v>469</v>
      </c>
      <c r="F143" s="161" t="s">
        <v>470</v>
      </c>
      <c r="G143" s="162" t="s">
        <v>291</v>
      </c>
      <c r="H143" s="163">
        <v>24862.655999999999</v>
      </c>
      <c r="I143" s="164">
        <v>2.5750000000000002</v>
      </c>
      <c r="J143" s="165">
        <f>ROUND(I143*H143,2)</f>
        <v>64021.34</v>
      </c>
      <c r="K143" s="161" t="s">
        <v>235</v>
      </c>
      <c r="L143" s="32"/>
      <c r="M143" s="166" t="s">
        <v>3</v>
      </c>
      <c r="N143" s="167" t="s">
        <v>41</v>
      </c>
      <c r="O143" s="33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136</v>
      </c>
      <c r="AT143" s="16" t="s">
        <v>138</v>
      </c>
      <c r="AU143" s="16" t="s">
        <v>78</v>
      </c>
      <c r="AY143" s="16" t="s">
        <v>137</v>
      </c>
      <c r="BE143" s="170">
        <f>IF(N143="základní",J143,0)</f>
        <v>64021.34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22</v>
      </c>
      <c r="BK143" s="170">
        <f>ROUND(I143*H143,2)</f>
        <v>64021.34</v>
      </c>
      <c r="BL143" s="16" t="s">
        <v>136</v>
      </c>
      <c r="BM143" s="16" t="s">
        <v>471</v>
      </c>
    </row>
    <row r="144" spans="2:65" s="12" customFormat="1">
      <c r="B144" s="197"/>
      <c r="D144" s="198" t="s">
        <v>365</v>
      </c>
      <c r="F144" s="199" t="s">
        <v>472</v>
      </c>
      <c r="H144" s="200">
        <v>24862.655999999999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205" t="s">
        <v>365</v>
      </c>
      <c r="AU144" s="205" t="s">
        <v>78</v>
      </c>
      <c r="AV144" s="12" t="s">
        <v>78</v>
      </c>
      <c r="AW144" s="12" t="s">
        <v>4</v>
      </c>
      <c r="AX144" s="12" t="s">
        <v>22</v>
      </c>
      <c r="AY144" s="205" t="s">
        <v>137</v>
      </c>
    </row>
    <row r="145" spans="2:65" s="1" customFormat="1" ht="22.5" customHeight="1">
      <c r="B145" s="158"/>
      <c r="C145" s="159" t="s">
        <v>473</v>
      </c>
      <c r="D145" s="159" t="s">
        <v>138</v>
      </c>
      <c r="E145" s="160" t="s">
        <v>474</v>
      </c>
      <c r="F145" s="161" t="s">
        <v>475</v>
      </c>
      <c r="G145" s="162" t="s">
        <v>291</v>
      </c>
      <c r="H145" s="163">
        <v>637.50400000000002</v>
      </c>
      <c r="I145" s="164">
        <v>30.900000000000002</v>
      </c>
      <c r="J145" s="165">
        <f>ROUND(I145*H145,2)</f>
        <v>19698.87</v>
      </c>
      <c r="K145" s="161" t="s">
        <v>235</v>
      </c>
      <c r="L145" s="32"/>
      <c r="M145" s="166" t="s">
        <v>3</v>
      </c>
      <c r="N145" s="167" t="s">
        <v>41</v>
      </c>
      <c r="O145" s="33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AR145" s="16" t="s">
        <v>136</v>
      </c>
      <c r="AT145" s="16" t="s">
        <v>138</v>
      </c>
      <c r="AU145" s="16" t="s">
        <v>78</v>
      </c>
      <c r="AY145" s="16" t="s">
        <v>137</v>
      </c>
      <c r="BE145" s="170">
        <f>IF(N145="základní",J145,0)</f>
        <v>19698.87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16" t="s">
        <v>22</v>
      </c>
      <c r="BK145" s="170">
        <f>ROUND(I145*H145,2)</f>
        <v>19698.87</v>
      </c>
      <c r="BL145" s="16" t="s">
        <v>136</v>
      </c>
      <c r="BM145" s="16" t="s">
        <v>476</v>
      </c>
    </row>
    <row r="146" spans="2:65" s="1" customFormat="1" ht="22.5" customHeight="1">
      <c r="B146" s="158"/>
      <c r="C146" s="159" t="s">
        <v>477</v>
      </c>
      <c r="D146" s="159" t="s">
        <v>138</v>
      </c>
      <c r="E146" s="160" t="s">
        <v>478</v>
      </c>
      <c r="F146" s="161" t="s">
        <v>479</v>
      </c>
      <c r="G146" s="162" t="s">
        <v>291</v>
      </c>
      <c r="H146" s="163">
        <v>238.28899999999999</v>
      </c>
      <c r="I146" s="164">
        <v>51.5</v>
      </c>
      <c r="J146" s="165">
        <f>ROUND(I146*H146,2)</f>
        <v>12271.88</v>
      </c>
      <c r="K146" s="161" t="s">
        <v>235</v>
      </c>
      <c r="L146" s="32"/>
      <c r="M146" s="166" t="s">
        <v>3</v>
      </c>
      <c r="N146" s="167" t="s">
        <v>41</v>
      </c>
      <c r="O146" s="33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136</v>
      </c>
      <c r="AT146" s="16" t="s">
        <v>138</v>
      </c>
      <c r="AU146" s="16" t="s">
        <v>78</v>
      </c>
      <c r="AY146" s="16" t="s">
        <v>137</v>
      </c>
      <c r="BE146" s="170">
        <f>IF(N146="základní",J146,0)</f>
        <v>12271.88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22</v>
      </c>
      <c r="BK146" s="170">
        <f>ROUND(I146*H146,2)</f>
        <v>12271.88</v>
      </c>
      <c r="BL146" s="16" t="s">
        <v>136</v>
      </c>
      <c r="BM146" s="16" t="s">
        <v>480</v>
      </c>
    </row>
    <row r="147" spans="2:65" s="1" customFormat="1" ht="22.5" customHeight="1">
      <c r="B147" s="158"/>
      <c r="C147" s="159" t="s">
        <v>481</v>
      </c>
      <c r="D147" s="159" t="s">
        <v>138</v>
      </c>
      <c r="E147" s="160" t="s">
        <v>482</v>
      </c>
      <c r="F147" s="161" t="s">
        <v>483</v>
      </c>
      <c r="G147" s="162" t="s">
        <v>291</v>
      </c>
      <c r="H147" s="163">
        <v>399.21499999999997</v>
      </c>
      <c r="I147" s="164">
        <v>51.5</v>
      </c>
      <c r="J147" s="165">
        <f>ROUND(I147*H147,2)</f>
        <v>20559.57</v>
      </c>
      <c r="K147" s="161" t="s">
        <v>235</v>
      </c>
      <c r="L147" s="32"/>
      <c r="M147" s="166" t="s">
        <v>3</v>
      </c>
      <c r="N147" s="167" t="s">
        <v>41</v>
      </c>
      <c r="O147" s="33"/>
      <c r="P147" s="168">
        <f>O147*H147</f>
        <v>0</v>
      </c>
      <c r="Q147" s="168">
        <v>0</v>
      </c>
      <c r="R147" s="168">
        <f>Q147*H147</f>
        <v>0</v>
      </c>
      <c r="S147" s="168">
        <v>0</v>
      </c>
      <c r="T147" s="169">
        <f>S147*H147</f>
        <v>0</v>
      </c>
      <c r="AR147" s="16" t="s">
        <v>136</v>
      </c>
      <c r="AT147" s="16" t="s">
        <v>138</v>
      </c>
      <c r="AU147" s="16" t="s">
        <v>78</v>
      </c>
      <c r="AY147" s="16" t="s">
        <v>137</v>
      </c>
      <c r="BE147" s="170">
        <f>IF(N147="základní",J147,0)</f>
        <v>20559.57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6" t="s">
        <v>22</v>
      </c>
      <c r="BK147" s="170">
        <f>ROUND(I147*H147,2)</f>
        <v>20559.57</v>
      </c>
      <c r="BL147" s="16" t="s">
        <v>136</v>
      </c>
      <c r="BM147" s="16" t="s">
        <v>484</v>
      </c>
    </row>
    <row r="148" spans="2:65" s="10" customFormat="1" ht="29.85" customHeight="1">
      <c r="B148" s="146"/>
      <c r="D148" s="147" t="s">
        <v>69</v>
      </c>
      <c r="E148" s="185" t="s">
        <v>293</v>
      </c>
      <c r="F148" s="185" t="s">
        <v>294</v>
      </c>
      <c r="I148" s="149"/>
      <c r="J148" s="186">
        <f>BK148</f>
        <v>251094.61</v>
      </c>
      <c r="L148" s="146"/>
      <c r="M148" s="151"/>
      <c r="N148" s="152"/>
      <c r="O148" s="152"/>
      <c r="P148" s="153">
        <f>P149</f>
        <v>0</v>
      </c>
      <c r="Q148" s="152"/>
      <c r="R148" s="153">
        <f>R149</f>
        <v>0</v>
      </c>
      <c r="S148" s="152"/>
      <c r="T148" s="154">
        <f>T149</f>
        <v>0</v>
      </c>
      <c r="AR148" s="155" t="s">
        <v>22</v>
      </c>
      <c r="AT148" s="156" t="s">
        <v>69</v>
      </c>
      <c r="AU148" s="156" t="s">
        <v>22</v>
      </c>
      <c r="AY148" s="155" t="s">
        <v>137</v>
      </c>
      <c r="BK148" s="157">
        <f>BK149</f>
        <v>251094.61</v>
      </c>
    </row>
    <row r="149" spans="2:65" s="1" customFormat="1" ht="22.5" customHeight="1">
      <c r="B149" s="158"/>
      <c r="C149" s="159" t="s">
        <v>485</v>
      </c>
      <c r="D149" s="159" t="s">
        <v>138</v>
      </c>
      <c r="E149" s="160" t="s">
        <v>486</v>
      </c>
      <c r="F149" s="161" t="s">
        <v>487</v>
      </c>
      <c r="G149" s="162" t="s">
        <v>291</v>
      </c>
      <c r="H149" s="163">
        <v>1931.4970000000001</v>
      </c>
      <c r="I149" s="164">
        <v>130</v>
      </c>
      <c r="J149" s="165">
        <f>ROUND(I149*H149,2)</f>
        <v>251094.61</v>
      </c>
      <c r="K149" s="161" t="s">
        <v>235</v>
      </c>
      <c r="L149" s="32"/>
      <c r="M149" s="166" t="s">
        <v>3</v>
      </c>
      <c r="N149" s="171" t="s">
        <v>41</v>
      </c>
      <c r="O149" s="172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6" t="s">
        <v>136</v>
      </c>
      <c r="AT149" s="16" t="s">
        <v>138</v>
      </c>
      <c r="AU149" s="16" t="s">
        <v>78</v>
      </c>
      <c r="AY149" s="16" t="s">
        <v>137</v>
      </c>
      <c r="BE149" s="170">
        <f>IF(N149="základní",J149,0)</f>
        <v>251094.61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22</v>
      </c>
      <c r="BK149" s="170">
        <f>ROUND(I149*H149,2)</f>
        <v>251094.61</v>
      </c>
      <c r="BL149" s="16" t="s">
        <v>136</v>
      </c>
      <c r="BM149" s="16" t="s">
        <v>488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120"/>
      <c r="J150" s="48"/>
      <c r="K150" s="48"/>
      <c r="L150" s="32"/>
    </row>
    <row r="151" spans="2:65">
      <c r="AT151" s="175"/>
    </row>
  </sheetData>
  <autoFilter ref="C85:K149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86"/>
  <sheetViews>
    <sheetView showGridLines="0" view="pageBreakPreview" zoomScale="85" zoomScaleSheetLayoutView="85" workbookViewId="0">
      <pane ySplit="1" topLeftCell="A176" activePane="bottomLeft" state="frozen"/>
      <selection pane="bottomLeft" activeCell="I92" sqref="I9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94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ht="15">
      <c r="B8" s="20"/>
      <c r="C8" s="21"/>
      <c r="D8" s="29" t="s">
        <v>112</v>
      </c>
      <c r="E8" s="21"/>
      <c r="F8" s="21"/>
      <c r="G8" s="21"/>
      <c r="H8" s="21"/>
      <c r="I8" s="98"/>
      <c r="J8" s="21"/>
      <c r="K8" s="23"/>
    </row>
    <row r="9" spans="1:70" s="1" customFormat="1" ht="22.5" customHeight="1">
      <c r="B9" s="32"/>
      <c r="C9" s="33"/>
      <c r="D9" s="33"/>
      <c r="E9" s="342" t="s">
        <v>489</v>
      </c>
      <c r="F9" s="327"/>
      <c r="G9" s="327"/>
      <c r="H9" s="327"/>
      <c r="I9" s="99"/>
      <c r="J9" s="33"/>
      <c r="K9" s="36"/>
    </row>
    <row r="10" spans="1:70" s="1" customFormat="1" ht="15">
      <c r="B10" s="32"/>
      <c r="C10" s="33"/>
      <c r="D10" s="29" t="s">
        <v>490</v>
      </c>
      <c r="E10" s="33"/>
      <c r="F10" s="33"/>
      <c r="G10" s="33"/>
      <c r="H10" s="33"/>
      <c r="I10" s="99"/>
      <c r="J10" s="33"/>
      <c r="K10" s="36"/>
    </row>
    <row r="11" spans="1:70" s="1" customFormat="1" ht="36.950000000000003" customHeight="1">
      <c r="B11" s="32"/>
      <c r="C11" s="33"/>
      <c r="D11" s="33"/>
      <c r="E11" s="343" t="s">
        <v>491</v>
      </c>
      <c r="F11" s="327"/>
      <c r="G11" s="327"/>
      <c r="H11" s="327"/>
      <c r="I11" s="99"/>
      <c r="J11" s="33"/>
      <c r="K11" s="36"/>
    </row>
    <row r="12" spans="1:70" s="1" customFormat="1">
      <c r="B12" s="32"/>
      <c r="C12" s="33"/>
      <c r="D12" s="33"/>
      <c r="E12" s="33"/>
      <c r="F12" s="33"/>
      <c r="G12" s="33"/>
      <c r="H12" s="33"/>
      <c r="I12" s="99"/>
      <c r="J12" s="33"/>
      <c r="K12" s="36"/>
    </row>
    <row r="13" spans="1:70" s="1" customFormat="1" ht="14.45" customHeight="1">
      <c r="B13" s="32"/>
      <c r="C13" s="33"/>
      <c r="D13" s="29" t="s">
        <v>20</v>
      </c>
      <c r="E13" s="33"/>
      <c r="F13" s="27" t="s">
        <v>3</v>
      </c>
      <c r="G13" s="33"/>
      <c r="H13" s="33"/>
      <c r="I13" s="100" t="s">
        <v>21</v>
      </c>
      <c r="J13" s="27" t="s">
        <v>3</v>
      </c>
      <c r="K13" s="36"/>
    </row>
    <row r="14" spans="1:70" s="1" customFormat="1" ht="14.45" customHeight="1">
      <c r="B14" s="32"/>
      <c r="C14" s="33"/>
      <c r="D14" s="29" t="s">
        <v>23</v>
      </c>
      <c r="E14" s="33"/>
      <c r="F14" s="27" t="s">
        <v>24</v>
      </c>
      <c r="G14" s="33"/>
      <c r="H14" s="33"/>
      <c r="I14" s="100" t="s">
        <v>25</v>
      </c>
      <c r="J14" s="101">
        <f>'Rekapitulace stavby'!AN8</f>
        <v>42508</v>
      </c>
      <c r="K14" s="36"/>
    </row>
    <row r="15" spans="1:70" s="1" customFormat="1" ht="10.9" customHeight="1">
      <c r="B15" s="32"/>
      <c r="C15" s="33"/>
      <c r="D15" s="33"/>
      <c r="E15" s="33"/>
      <c r="F15" s="33"/>
      <c r="G15" s="33"/>
      <c r="H15" s="33"/>
      <c r="I15" s="99"/>
      <c r="J15" s="33"/>
      <c r="K15" s="36"/>
    </row>
    <row r="16" spans="1:70" s="1" customFormat="1" ht="14.45" customHeight="1">
      <c r="B16" s="32"/>
      <c r="C16" s="33"/>
      <c r="D16" s="29" t="s">
        <v>28</v>
      </c>
      <c r="E16" s="33"/>
      <c r="F16" s="33"/>
      <c r="G16" s="33"/>
      <c r="H16" s="33"/>
      <c r="I16" s="100" t="s">
        <v>29</v>
      </c>
      <c r="J16" s="27" t="str">
        <f>IF('Rekapitulace stavby'!AN10="","",'Rekapitulace stavby'!AN10)</f>
        <v/>
      </c>
      <c r="K16" s="36"/>
    </row>
    <row r="17" spans="2:11" s="1" customFormat="1" ht="18" customHeight="1">
      <c r="B17" s="32"/>
      <c r="C17" s="33"/>
      <c r="D17" s="33"/>
      <c r="E17" s="27" t="str">
        <f>IF('Rekapitulace stavby'!E11="","",'Rekapitulace stavby'!E11)</f>
        <v xml:space="preserve"> </v>
      </c>
      <c r="F17" s="33"/>
      <c r="G17" s="33"/>
      <c r="H17" s="33"/>
      <c r="I17" s="100" t="s">
        <v>30</v>
      </c>
      <c r="J17" s="27" t="str">
        <f>IF('Rekapitulace stavby'!AN11="","",'Rekapitulace stavby'!AN11)</f>
        <v/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99"/>
      <c r="J18" s="33"/>
      <c r="K18" s="36"/>
    </row>
    <row r="19" spans="2:11" s="1" customFormat="1" ht="14.45" customHeight="1">
      <c r="B19" s="32"/>
      <c r="C19" s="33"/>
      <c r="D19" s="29" t="s">
        <v>31</v>
      </c>
      <c r="E19" s="33"/>
      <c r="F19" s="33"/>
      <c r="G19" s="33"/>
      <c r="H19" s="33"/>
      <c r="I19" s="100" t="s">
        <v>29</v>
      </c>
      <c r="J19" s="27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7" t="str">
        <f>IF('Rekapitulace stavby'!E14="Vyplň údaj","",IF('Rekapitulace stavby'!E14="","",'Rekapitulace stavby'!E14))</f>
        <v/>
      </c>
      <c r="F20" s="33"/>
      <c r="G20" s="33"/>
      <c r="H20" s="33"/>
      <c r="I20" s="100" t="s">
        <v>30</v>
      </c>
      <c r="J20" s="27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99"/>
      <c r="J21" s="33"/>
      <c r="K21" s="36"/>
    </row>
    <row r="22" spans="2:11" s="1" customFormat="1" ht="14.45" customHeight="1">
      <c r="B22" s="32"/>
      <c r="C22" s="33"/>
      <c r="D22" s="29" t="s">
        <v>33</v>
      </c>
      <c r="E22" s="33"/>
      <c r="F22" s="33"/>
      <c r="G22" s="33"/>
      <c r="H22" s="33"/>
      <c r="I22" s="100" t="s">
        <v>29</v>
      </c>
      <c r="J22" s="27" t="str">
        <f>IF('Rekapitulace stavby'!AN16="","",'Rekapitulace stavby'!AN16)</f>
        <v/>
      </c>
      <c r="K22" s="36"/>
    </row>
    <row r="23" spans="2:11" s="1" customFormat="1" ht="18" customHeight="1">
      <c r="B23" s="32"/>
      <c r="C23" s="33"/>
      <c r="D23" s="33"/>
      <c r="E23" s="27" t="str">
        <f>IF('Rekapitulace stavby'!E17="","",'Rekapitulace stavby'!E17)</f>
        <v xml:space="preserve"> </v>
      </c>
      <c r="F23" s="33"/>
      <c r="G23" s="33"/>
      <c r="H23" s="33"/>
      <c r="I23" s="100" t="s">
        <v>30</v>
      </c>
      <c r="J23" s="27" t="str">
        <f>IF('Rekapitulace stavby'!AN17="","",'Rekapitulace stavby'!AN17)</f>
        <v/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99"/>
      <c r="J24" s="33"/>
      <c r="K24" s="36"/>
    </row>
    <row r="25" spans="2:11" s="1" customFormat="1" ht="14.45" customHeight="1">
      <c r="B25" s="32"/>
      <c r="C25" s="33"/>
      <c r="D25" s="29" t="s">
        <v>35</v>
      </c>
      <c r="E25" s="33"/>
      <c r="F25" s="33"/>
      <c r="G25" s="33"/>
      <c r="H25" s="33"/>
      <c r="I25" s="99"/>
      <c r="J25" s="33"/>
      <c r="K25" s="36"/>
    </row>
    <row r="26" spans="2:11" s="7" customFormat="1" ht="22.5" customHeight="1">
      <c r="B26" s="102"/>
      <c r="C26" s="103"/>
      <c r="D26" s="103"/>
      <c r="E26" s="337" t="s">
        <v>3</v>
      </c>
      <c r="F26" s="344"/>
      <c r="G26" s="344"/>
      <c r="H26" s="344"/>
      <c r="I26" s="104"/>
      <c r="J26" s="103"/>
      <c r="K26" s="105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99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25.35" customHeight="1">
      <c r="B29" s="32"/>
      <c r="C29" s="33"/>
      <c r="D29" s="108" t="s">
        <v>36</v>
      </c>
      <c r="E29" s="33"/>
      <c r="F29" s="33"/>
      <c r="G29" s="33"/>
      <c r="H29" s="33"/>
      <c r="I29" s="99"/>
      <c r="J29" s="109">
        <f>ROUND(J91,2)</f>
        <v>2541376.1800000002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106"/>
      <c r="J30" s="59"/>
      <c r="K30" s="107"/>
    </row>
    <row r="31" spans="2:11" s="1" customFormat="1" ht="14.45" customHeight="1">
      <c r="B31" s="32"/>
      <c r="C31" s="33"/>
      <c r="D31" s="33"/>
      <c r="E31" s="33"/>
      <c r="F31" s="37" t="s">
        <v>38</v>
      </c>
      <c r="G31" s="33"/>
      <c r="H31" s="33"/>
      <c r="I31" s="110" t="s">
        <v>37</v>
      </c>
      <c r="J31" s="37" t="s">
        <v>39</v>
      </c>
      <c r="K31" s="36"/>
    </row>
    <row r="32" spans="2:11" s="1" customFormat="1" ht="14.45" customHeight="1">
      <c r="B32" s="32"/>
      <c r="C32" s="33"/>
      <c r="D32" s="40" t="s">
        <v>40</v>
      </c>
      <c r="E32" s="40" t="s">
        <v>41</v>
      </c>
      <c r="F32" s="111">
        <f>ROUND(SUM(BE91:BE184), 2)</f>
        <v>2541376.1800000002</v>
      </c>
      <c r="G32" s="33"/>
      <c r="H32" s="33"/>
      <c r="I32" s="112">
        <v>0.21</v>
      </c>
      <c r="J32" s="111">
        <f>ROUND(ROUND((SUM(BE91:BE184)), 2)*I32, 2)</f>
        <v>533689</v>
      </c>
      <c r="K32" s="36"/>
    </row>
    <row r="33" spans="2:11" s="1" customFormat="1" ht="14.45" customHeight="1">
      <c r="B33" s="32"/>
      <c r="C33" s="33"/>
      <c r="D33" s="33"/>
      <c r="E33" s="40" t="s">
        <v>42</v>
      </c>
      <c r="F33" s="111">
        <f>ROUND(SUM(BF91:BF184), 2)</f>
        <v>0</v>
      </c>
      <c r="G33" s="33"/>
      <c r="H33" s="33"/>
      <c r="I33" s="112">
        <v>0.15</v>
      </c>
      <c r="J33" s="111">
        <f>ROUND(ROUND((SUM(BF91:BF184)), 2)*I33, 2)</f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43</v>
      </c>
      <c r="F34" s="111">
        <f>ROUND(SUM(BG91:BG184), 2)</f>
        <v>0</v>
      </c>
      <c r="G34" s="33"/>
      <c r="H34" s="33"/>
      <c r="I34" s="112">
        <v>0.21</v>
      </c>
      <c r="J34" s="111">
        <v>0</v>
      </c>
      <c r="K34" s="36"/>
    </row>
    <row r="35" spans="2:11" s="1" customFormat="1" ht="14.45" hidden="1" customHeight="1">
      <c r="B35" s="32"/>
      <c r="C35" s="33"/>
      <c r="D35" s="33"/>
      <c r="E35" s="40" t="s">
        <v>44</v>
      </c>
      <c r="F35" s="111">
        <f>ROUND(SUM(BH91:BH184), 2)</f>
        <v>0</v>
      </c>
      <c r="G35" s="33"/>
      <c r="H35" s="33"/>
      <c r="I35" s="112">
        <v>0.15</v>
      </c>
      <c r="J35" s="111">
        <v>0</v>
      </c>
      <c r="K35" s="36"/>
    </row>
    <row r="36" spans="2:11" s="1" customFormat="1" ht="14.45" hidden="1" customHeight="1">
      <c r="B36" s="32"/>
      <c r="C36" s="33"/>
      <c r="D36" s="33"/>
      <c r="E36" s="40" t="s">
        <v>45</v>
      </c>
      <c r="F36" s="111">
        <f>ROUND(SUM(BI91:BI184), 2)</f>
        <v>0</v>
      </c>
      <c r="G36" s="33"/>
      <c r="H36" s="33"/>
      <c r="I36" s="112">
        <v>0</v>
      </c>
      <c r="J36" s="111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99"/>
      <c r="J37" s="33"/>
      <c r="K37" s="36"/>
    </row>
    <row r="38" spans="2:11" s="1" customFormat="1" ht="25.35" customHeight="1">
      <c r="B38" s="32"/>
      <c r="C38" s="113"/>
      <c r="D38" s="114" t="s">
        <v>46</v>
      </c>
      <c r="E38" s="62"/>
      <c r="F38" s="62"/>
      <c r="G38" s="115" t="s">
        <v>47</v>
      </c>
      <c r="H38" s="116" t="s">
        <v>48</v>
      </c>
      <c r="I38" s="117"/>
      <c r="J38" s="118">
        <f>SUM(J29:J36)</f>
        <v>3075065.18</v>
      </c>
      <c r="K38" s="119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120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121"/>
      <c r="J43" s="51"/>
      <c r="K43" s="122"/>
    </row>
    <row r="44" spans="2:11" s="1" customFormat="1" ht="36.950000000000003" customHeight="1">
      <c r="B44" s="32"/>
      <c r="C44" s="22" t="s">
        <v>114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99"/>
      <c r="J45" s="33"/>
      <c r="K45" s="36"/>
    </row>
    <row r="46" spans="2:11" s="1" customFormat="1" ht="14.45" customHeight="1">
      <c r="B46" s="32"/>
      <c r="C46" s="29" t="s">
        <v>17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2.5" customHeight="1">
      <c r="B47" s="32"/>
      <c r="C47" s="33"/>
      <c r="D47" s="33"/>
      <c r="E47" s="342" t="str">
        <f>E7</f>
        <v>Mutná - ČOV, kanalizace a vodovod</v>
      </c>
      <c r="F47" s="327"/>
      <c r="G47" s="327"/>
      <c r="H47" s="327"/>
      <c r="I47" s="99"/>
      <c r="J47" s="33"/>
      <c r="K47" s="36"/>
    </row>
    <row r="48" spans="2:11" ht="15">
      <c r="B48" s="20"/>
      <c r="C48" s="29" t="s">
        <v>112</v>
      </c>
      <c r="D48" s="21"/>
      <c r="E48" s="21"/>
      <c r="F48" s="21"/>
      <c r="G48" s="21"/>
      <c r="H48" s="21"/>
      <c r="I48" s="98"/>
      <c r="J48" s="21"/>
      <c r="K48" s="23"/>
    </row>
    <row r="49" spans="2:47" s="1" customFormat="1" ht="22.5" customHeight="1">
      <c r="B49" s="32"/>
      <c r="C49" s="33"/>
      <c r="D49" s="33"/>
      <c r="E49" s="342" t="s">
        <v>489</v>
      </c>
      <c r="F49" s="327"/>
      <c r="G49" s="327"/>
      <c r="H49" s="327"/>
      <c r="I49" s="99"/>
      <c r="J49" s="33"/>
      <c r="K49" s="36"/>
    </row>
    <row r="50" spans="2:47" s="1" customFormat="1" ht="14.45" customHeight="1">
      <c r="B50" s="32"/>
      <c r="C50" s="29" t="s">
        <v>490</v>
      </c>
      <c r="D50" s="33"/>
      <c r="E50" s="33"/>
      <c r="F50" s="33"/>
      <c r="G50" s="33"/>
      <c r="H50" s="33"/>
      <c r="I50" s="99"/>
      <c r="J50" s="33"/>
      <c r="K50" s="36"/>
    </row>
    <row r="51" spans="2:47" s="1" customFormat="1" ht="23.25" customHeight="1">
      <c r="B51" s="32"/>
      <c r="C51" s="33"/>
      <c r="D51" s="33"/>
      <c r="E51" s="343" t="str">
        <f>E11</f>
        <v>01 - Přívodní řad</v>
      </c>
      <c r="F51" s="327"/>
      <c r="G51" s="327"/>
      <c r="H51" s="327"/>
      <c r="I51" s="99"/>
      <c r="J51" s="33"/>
      <c r="K51" s="36"/>
    </row>
    <row r="52" spans="2:47" s="1" customFormat="1" ht="6.95" customHeight="1">
      <c r="B52" s="32"/>
      <c r="C52" s="33"/>
      <c r="D52" s="33"/>
      <c r="E52" s="33"/>
      <c r="F52" s="33"/>
      <c r="G52" s="33"/>
      <c r="H52" s="33"/>
      <c r="I52" s="99"/>
      <c r="J52" s="33"/>
      <c r="K52" s="36"/>
    </row>
    <row r="53" spans="2:47" s="1" customFormat="1" ht="18" customHeight="1">
      <c r="B53" s="32"/>
      <c r="C53" s="29" t="s">
        <v>23</v>
      </c>
      <c r="D53" s="33"/>
      <c r="E53" s="33"/>
      <c r="F53" s="27" t="str">
        <f>F14</f>
        <v xml:space="preserve"> </v>
      </c>
      <c r="G53" s="33"/>
      <c r="H53" s="33"/>
      <c r="I53" s="100" t="s">
        <v>25</v>
      </c>
      <c r="J53" s="101">
        <f>IF(J14="","",J14)</f>
        <v>42508</v>
      </c>
      <c r="K53" s="36"/>
    </row>
    <row r="54" spans="2:47" s="1" customFormat="1" ht="6.95" customHeight="1">
      <c r="B54" s="32"/>
      <c r="C54" s="33"/>
      <c r="D54" s="33"/>
      <c r="E54" s="33"/>
      <c r="F54" s="33"/>
      <c r="G54" s="33"/>
      <c r="H54" s="33"/>
      <c r="I54" s="99"/>
      <c r="J54" s="33"/>
      <c r="K54" s="36"/>
    </row>
    <row r="55" spans="2:47" s="1" customFormat="1" ht="15">
      <c r="B55" s="32"/>
      <c r="C55" s="29" t="s">
        <v>28</v>
      </c>
      <c r="D55" s="33"/>
      <c r="E55" s="33"/>
      <c r="F55" s="27" t="str">
        <f>E17</f>
        <v xml:space="preserve"> </v>
      </c>
      <c r="G55" s="33"/>
      <c r="H55" s="33"/>
      <c r="I55" s="100" t="s">
        <v>33</v>
      </c>
      <c r="J55" s="27" t="str">
        <f>E23</f>
        <v xml:space="preserve"> </v>
      </c>
      <c r="K55" s="36"/>
    </row>
    <row r="56" spans="2:47" s="1" customFormat="1" ht="14.45" customHeight="1">
      <c r="B56" s="32"/>
      <c r="C56" s="29" t="s">
        <v>31</v>
      </c>
      <c r="D56" s="33"/>
      <c r="E56" s="33"/>
      <c r="F56" s="27" t="str">
        <f>IF(E20="","",E20)</f>
        <v/>
      </c>
      <c r="G56" s="33"/>
      <c r="H56" s="33"/>
      <c r="I56" s="99"/>
      <c r="J56" s="33"/>
      <c r="K56" s="36"/>
    </row>
    <row r="57" spans="2:47" s="1" customFormat="1" ht="10.35" customHeight="1">
      <c r="B57" s="32"/>
      <c r="C57" s="33"/>
      <c r="D57" s="33"/>
      <c r="E57" s="33"/>
      <c r="F57" s="33"/>
      <c r="G57" s="33"/>
      <c r="H57" s="33"/>
      <c r="I57" s="99"/>
      <c r="J57" s="33"/>
      <c r="K57" s="36"/>
    </row>
    <row r="58" spans="2:47" s="1" customFormat="1" ht="29.25" customHeight="1">
      <c r="B58" s="32"/>
      <c r="C58" s="123" t="s">
        <v>115</v>
      </c>
      <c r="D58" s="113"/>
      <c r="E58" s="113"/>
      <c r="F58" s="113"/>
      <c r="G58" s="113"/>
      <c r="H58" s="113"/>
      <c r="I58" s="124"/>
      <c r="J58" s="125" t="s">
        <v>116</v>
      </c>
      <c r="K58" s="126"/>
    </row>
    <row r="59" spans="2:47" s="1" customFormat="1" ht="10.35" customHeight="1">
      <c r="B59" s="32"/>
      <c r="C59" s="33"/>
      <c r="D59" s="33"/>
      <c r="E59" s="33"/>
      <c r="F59" s="33"/>
      <c r="G59" s="33"/>
      <c r="H59" s="33"/>
      <c r="I59" s="99"/>
      <c r="J59" s="33"/>
      <c r="K59" s="36"/>
    </row>
    <row r="60" spans="2:47" s="1" customFormat="1" ht="29.25" customHeight="1">
      <c r="B60" s="32"/>
      <c r="C60" s="127" t="s">
        <v>117</v>
      </c>
      <c r="D60" s="33"/>
      <c r="E60" s="33"/>
      <c r="F60" s="33"/>
      <c r="G60" s="33"/>
      <c r="H60" s="33"/>
      <c r="I60" s="99"/>
      <c r="J60" s="109">
        <f>J91</f>
        <v>2541376.1800000002</v>
      </c>
      <c r="K60" s="36"/>
      <c r="AU60" s="16" t="s">
        <v>118</v>
      </c>
    </row>
    <row r="61" spans="2:47" s="8" customFormat="1" ht="24.95" customHeight="1">
      <c r="B61" s="128"/>
      <c r="C61" s="129"/>
      <c r="D61" s="130" t="s">
        <v>225</v>
      </c>
      <c r="E61" s="131"/>
      <c r="F61" s="131"/>
      <c r="G61" s="131"/>
      <c r="H61" s="131"/>
      <c r="I61" s="132"/>
      <c r="J61" s="133">
        <f>J92</f>
        <v>2319926.1800000002</v>
      </c>
      <c r="K61" s="134"/>
    </row>
    <row r="62" spans="2:47" s="11" customFormat="1" ht="19.899999999999999" customHeight="1">
      <c r="B62" s="176"/>
      <c r="C62" s="177"/>
      <c r="D62" s="178" t="s">
        <v>226</v>
      </c>
      <c r="E62" s="179"/>
      <c r="F62" s="179"/>
      <c r="G62" s="179"/>
      <c r="H62" s="179"/>
      <c r="I62" s="180"/>
      <c r="J62" s="181">
        <f>J93</f>
        <v>804462.55999999982</v>
      </c>
      <c r="K62" s="182"/>
    </row>
    <row r="63" spans="2:47" s="11" customFormat="1" ht="19.899999999999999" customHeight="1">
      <c r="B63" s="176"/>
      <c r="C63" s="177"/>
      <c r="D63" s="178" t="s">
        <v>301</v>
      </c>
      <c r="E63" s="179"/>
      <c r="F63" s="179"/>
      <c r="G63" s="179"/>
      <c r="H63" s="179"/>
      <c r="I63" s="180"/>
      <c r="J63" s="181">
        <f>J123</f>
        <v>113416.92000000001</v>
      </c>
      <c r="K63" s="182"/>
    </row>
    <row r="64" spans="2:47" s="11" customFormat="1" ht="19.899999999999999" customHeight="1">
      <c r="B64" s="176"/>
      <c r="C64" s="177"/>
      <c r="D64" s="178" t="s">
        <v>302</v>
      </c>
      <c r="E64" s="179"/>
      <c r="F64" s="179"/>
      <c r="G64" s="179"/>
      <c r="H64" s="179"/>
      <c r="I64" s="180"/>
      <c r="J64" s="181">
        <f>J131</f>
        <v>47668.399999999994</v>
      </c>
      <c r="K64" s="182"/>
    </row>
    <row r="65" spans="2:12" s="11" customFormat="1" ht="19.899999999999999" customHeight="1">
      <c r="B65" s="176"/>
      <c r="C65" s="177"/>
      <c r="D65" s="178" t="s">
        <v>303</v>
      </c>
      <c r="E65" s="179"/>
      <c r="F65" s="179"/>
      <c r="G65" s="179"/>
      <c r="H65" s="179"/>
      <c r="I65" s="180"/>
      <c r="J65" s="181">
        <f>J137</f>
        <v>1288159.2000000002</v>
      </c>
      <c r="K65" s="182"/>
    </row>
    <row r="66" spans="2:12" s="11" customFormat="1" ht="19.899999999999999" customHeight="1">
      <c r="B66" s="176"/>
      <c r="C66" s="177"/>
      <c r="D66" s="178" t="s">
        <v>304</v>
      </c>
      <c r="E66" s="179"/>
      <c r="F66" s="179"/>
      <c r="G66" s="179"/>
      <c r="H66" s="179"/>
      <c r="I66" s="180"/>
      <c r="J66" s="181">
        <f>J169</f>
        <v>17407</v>
      </c>
      <c r="K66" s="182"/>
    </row>
    <row r="67" spans="2:12" s="11" customFormat="1" ht="19.899999999999999" customHeight="1">
      <c r="B67" s="176"/>
      <c r="C67" s="177"/>
      <c r="D67" s="178" t="s">
        <v>305</v>
      </c>
      <c r="E67" s="179"/>
      <c r="F67" s="179"/>
      <c r="G67" s="179"/>
      <c r="H67" s="179"/>
      <c r="I67" s="180"/>
      <c r="J67" s="181">
        <f>J173</f>
        <v>10673.98</v>
      </c>
      <c r="K67" s="182"/>
    </row>
    <row r="68" spans="2:12" s="11" customFormat="1" ht="19.899999999999999" customHeight="1">
      <c r="B68" s="176"/>
      <c r="C68" s="177"/>
      <c r="D68" s="178" t="s">
        <v>228</v>
      </c>
      <c r="E68" s="179"/>
      <c r="F68" s="179"/>
      <c r="G68" s="179"/>
      <c r="H68" s="179"/>
      <c r="I68" s="180"/>
      <c r="J68" s="181">
        <f>J180</f>
        <v>38138.120000000003</v>
      </c>
      <c r="K68" s="182"/>
    </row>
    <row r="69" spans="2:12" s="8" customFormat="1" ht="24.95" customHeight="1">
      <c r="B69" s="128"/>
      <c r="C69" s="129"/>
      <c r="D69" s="130" t="s">
        <v>492</v>
      </c>
      <c r="E69" s="131"/>
      <c r="F69" s="131"/>
      <c r="G69" s="131"/>
      <c r="H69" s="131"/>
      <c r="I69" s="132"/>
      <c r="J69" s="133">
        <f>J182</f>
        <v>221450</v>
      </c>
      <c r="K69" s="134"/>
    </row>
    <row r="70" spans="2:12" s="1" customFormat="1" ht="21.75" customHeight="1">
      <c r="B70" s="32"/>
      <c r="C70" s="33"/>
      <c r="D70" s="33"/>
      <c r="E70" s="33"/>
      <c r="F70" s="33"/>
      <c r="G70" s="33"/>
      <c r="H70" s="33"/>
      <c r="I70" s="99"/>
      <c r="J70" s="33"/>
      <c r="K70" s="36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20"/>
      <c r="J71" s="48"/>
      <c r="K71" s="49"/>
    </row>
    <row r="75" spans="2:12" s="1" customFormat="1" ht="6.95" customHeight="1">
      <c r="B75" s="50"/>
      <c r="C75" s="51"/>
      <c r="D75" s="51"/>
      <c r="E75" s="51"/>
      <c r="F75" s="51"/>
      <c r="G75" s="51"/>
      <c r="H75" s="51"/>
      <c r="I75" s="121"/>
      <c r="J75" s="51"/>
      <c r="K75" s="51"/>
      <c r="L75" s="32"/>
    </row>
    <row r="76" spans="2:12" s="1" customFormat="1" ht="36.950000000000003" customHeight="1">
      <c r="B76" s="32"/>
      <c r="C76" s="52" t="s">
        <v>120</v>
      </c>
      <c r="L76" s="32"/>
    </row>
    <row r="77" spans="2:12" s="1" customFormat="1" ht="6.95" customHeight="1">
      <c r="B77" s="32"/>
      <c r="L77" s="32"/>
    </row>
    <row r="78" spans="2:12" s="1" customFormat="1" ht="14.45" customHeight="1">
      <c r="B78" s="32"/>
      <c r="C78" s="54" t="s">
        <v>17</v>
      </c>
      <c r="L78" s="32"/>
    </row>
    <row r="79" spans="2:12" s="1" customFormat="1" ht="22.5" customHeight="1">
      <c r="B79" s="32"/>
      <c r="E79" s="345" t="str">
        <f>E7</f>
        <v>Mutná - ČOV, kanalizace a vodovod</v>
      </c>
      <c r="F79" s="322"/>
      <c r="G79" s="322"/>
      <c r="H79" s="322"/>
      <c r="L79" s="32"/>
    </row>
    <row r="80" spans="2:12" ht="15">
      <c r="B80" s="20"/>
      <c r="C80" s="54" t="s">
        <v>112</v>
      </c>
      <c r="L80" s="20"/>
    </row>
    <row r="81" spans="2:65" s="1" customFormat="1" ht="22.5" customHeight="1">
      <c r="B81" s="32"/>
      <c r="E81" s="345" t="s">
        <v>489</v>
      </c>
      <c r="F81" s="322"/>
      <c r="G81" s="322"/>
      <c r="H81" s="322"/>
      <c r="L81" s="32"/>
    </row>
    <row r="82" spans="2:65" s="1" customFormat="1" ht="14.45" customHeight="1">
      <c r="B82" s="32"/>
      <c r="C82" s="54" t="s">
        <v>490</v>
      </c>
      <c r="L82" s="32"/>
    </row>
    <row r="83" spans="2:65" s="1" customFormat="1" ht="23.25" customHeight="1">
      <c r="B83" s="32"/>
      <c r="E83" s="319" t="str">
        <f>E11</f>
        <v>01 - Přívodní řad</v>
      </c>
      <c r="F83" s="322"/>
      <c r="G83" s="322"/>
      <c r="H83" s="322"/>
      <c r="L83" s="32"/>
    </row>
    <row r="84" spans="2:65" s="1" customFormat="1" ht="6.95" customHeight="1">
      <c r="B84" s="32"/>
      <c r="L84" s="32"/>
    </row>
    <row r="85" spans="2:65" s="1" customFormat="1" ht="18" customHeight="1">
      <c r="B85" s="32"/>
      <c r="C85" s="54" t="s">
        <v>23</v>
      </c>
      <c r="F85" s="135" t="str">
        <f>F14</f>
        <v xml:space="preserve"> </v>
      </c>
      <c r="I85" s="136" t="s">
        <v>25</v>
      </c>
      <c r="J85" s="58">
        <f>IF(J14="","",J14)</f>
        <v>42508</v>
      </c>
      <c r="L85" s="32"/>
    </row>
    <row r="86" spans="2:65" s="1" customFormat="1" ht="6.95" customHeight="1">
      <c r="B86" s="32"/>
      <c r="L86" s="32"/>
    </row>
    <row r="87" spans="2:65" s="1" customFormat="1" ht="15">
      <c r="B87" s="32"/>
      <c r="C87" s="54" t="s">
        <v>28</v>
      </c>
      <c r="F87" s="135" t="str">
        <f>E17</f>
        <v xml:space="preserve"> </v>
      </c>
      <c r="I87" s="136" t="s">
        <v>33</v>
      </c>
      <c r="J87" s="135" t="str">
        <f>E23</f>
        <v xml:space="preserve"> </v>
      </c>
      <c r="L87" s="32"/>
    </row>
    <row r="88" spans="2:65" s="1" customFormat="1" ht="14.45" customHeight="1">
      <c r="B88" s="32"/>
      <c r="C88" s="54" t="s">
        <v>31</v>
      </c>
      <c r="F88" s="135" t="str">
        <f>IF(E20="","",E20)</f>
        <v/>
      </c>
      <c r="L88" s="32"/>
    </row>
    <row r="89" spans="2:65" s="1" customFormat="1" ht="10.35" customHeight="1">
      <c r="B89" s="32"/>
      <c r="L89" s="32"/>
    </row>
    <row r="90" spans="2:65" s="9" customFormat="1" ht="29.25" customHeight="1">
      <c r="B90" s="137"/>
      <c r="C90" s="138" t="s">
        <v>121</v>
      </c>
      <c r="D90" s="139" t="s">
        <v>55</v>
      </c>
      <c r="E90" s="139" t="s">
        <v>51</v>
      </c>
      <c r="F90" s="139" t="s">
        <v>122</v>
      </c>
      <c r="G90" s="139" t="s">
        <v>123</v>
      </c>
      <c r="H90" s="139" t="s">
        <v>124</v>
      </c>
      <c r="I90" s="140" t="s">
        <v>125</v>
      </c>
      <c r="J90" s="139" t="s">
        <v>116</v>
      </c>
      <c r="K90" s="141" t="s">
        <v>126</v>
      </c>
      <c r="L90" s="137"/>
      <c r="M90" s="64" t="s">
        <v>127</v>
      </c>
      <c r="N90" s="65" t="s">
        <v>40</v>
      </c>
      <c r="O90" s="65" t="s">
        <v>128</v>
      </c>
      <c r="P90" s="65" t="s">
        <v>129</v>
      </c>
      <c r="Q90" s="65" t="s">
        <v>130</v>
      </c>
      <c r="R90" s="65" t="s">
        <v>131</v>
      </c>
      <c r="S90" s="65" t="s">
        <v>132</v>
      </c>
      <c r="T90" s="66" t="s">
        <v>133</v>
      </c>
    </row>
    <row r="91" spans="2:65" s="1" customFormat="1" ht="29.25" customHeight="1">
      <c r="B91" s="32"/>
      <c r="C91" s="68" t="s">
        <v>117</v>
      </c>
      <c r="J91" s="142">
        <f>BK91</f>
        <v>2541376.1800000002</v>
      </c>
      <c r="L91" s="32"/>
      <c r="M91" s="67"/>
      <c r="N91" s="59"/>
      <c r="O91" s="59"/>
      <c r="P91" s="143">
        <f>P92+P182</f>
        <v>0</v>
      </c>
      <c r="Q91" s="59"/>
      <c r="R91" s="143">
        <f>R92+R182</f>
        <v>370.32983598000004</v>
      </c>
      <c r="S91" s="59"/>
      <c r="T91" s="144">
        <f>T92+T182</f>
        <v>45.552000000000007</v>
      </c>
      <c r="AT91" s="16" t="s">
        <v>69</v>
      </c>
      <c r="AU91" s="16" t="s">
        <v>118</v>
      </c>
      <c r="BK91" s="145">
        <f>BK92+BK182</f>
        <v>2541376.1800000002</v>
      </c>
    </row>
    <row r="92" spans="2:65" s="10" customFormat="1" ht="37.35" customHeight="1">
      <c r="B92" s="146"/>
      <c r="D92" s="155" t="s">
        <v>69</v>
      </c>
      <c r="E92" s="183" t="s">
        <v>229</v>
      </c>
      <c r="F92" s="183" t="s">
        <v>230</v>
      </c>
      <c r="I92" s="149"/>
      <c r="J92" s="184">
        <f>BK92</f>
        <v>2319926.1800000002</v>
      </c>
      <c r="L92" s="146"/>
      <c r="M92" s="151"/>
      <c r="N92" s="152"/>
      <c r="O92" s="152"/>
      <c r="P92" s="153">
        <f>P93+P123+P131+P137+P169+P173+P180</f>
        <v>0</v>
      </c>
      <c r="Q92" s="152"/>
      <c r="R92" s="153">
        <f>R93+R123+R131+R137+R169+R173+R180</f>
        <v>370.32983598000004</v>
      </c>
      <c r="S92" s="152"/>
      <c r="T92" s="154">
        <f>T93+T123+T131+T137+T169+T173+T180</f>
        <v>45.552000000000007</v>
      </c>
      <c r="AR92" s="155" t="s">
        <v>22</v>
      </c>
      <c r="AT92" s="156" t="s">
        <v>69</v>
      </c>
      <c r="AU92" s="156" t="s">
        <v>70</v>
      </c>
      <c r="AY92" s="155" t="s">
        <v>137</v>
      </c>
      <c r="BK92" s="157">
        <f>BK93+BK123+BK131+BK137+BK169+BK173+BK180</f>
        <v>2319926.1800000002</v>
      </c>
    </row>
    <row r="93" spans="2:65" s="10" customFormat="1" ht="19.899999999999999" customHeight="1">
      <c r="B93" s="146"/>
      <c r="D93" s="147" t="s">
        <v>69</v>
      </c>
      <c r="E93" s="185" t="s">
        <v>22</v>
      </c>
      <c r="F93" s="185" t="s">
        <v>231</v>
      </c>
      <c r="I93" s="149"/>
      <c r="J93" s="186">
        <f>BK93</f>
        <v>804462.55999999982</v>
      </c>
      <c r="L93" s="146"/>
      <c r="M93" s="151"/>
      <c r="N93" s="152"/>
      <c r="O93" s="152"/>
      <c r="P93" s="153">
        <f>SUM(P94:P122)</f>
        <v>0</v>
      </c>
      <c r="Q93" s="152"/>
      <c r="R93" s="153">
        <f>SUM(R94:R122)</f>
        <v>2.6587199999999998</v>
      </c>
      <c r="S93" s="152"/>
      <c r="T93" s="154">
        <f>SUM(T94:T122)</f>
        <v>45.552000000000007</v>
      </c>
      <c r="AR93" s="155" t="s">
        <v>22</v>
      </c>
      <c r="AT93" s="156" t="s">
        <v>69</v>
      </c>
      <c r="AU93" s="156" t="s">
        <v>22</v>
      </c>
      <c r="AY93" s="155" t="s">
        <v>137</v>
      </c>
      <c r="BK93" s="157">
        <f>SUM(BK94:BK122)</f>
        <v>804462.55999999982</v>
      </c>
    </row>
    <row r="94" spans="2:65" s="1" customFormat="1" ht="31.5" customHeight="1">
      <c r="B94" s="158"/>
      <c r="C94" s="159" t="s">
        <v>22</v>
      </c>
      <c r="D94" s="159" t="s">
        <v>138</v>
      </c>
      <c r="E94" s="160" t="s">
        <v>493</v>
      </c>
      <c r="F94" s="161" t="s">
        <v>494</v>
      </c>
      <c r="G94" s="162" t="s">
        <v>271</v>
      </c>
      <c r="H94" s="163">
        <v>1000</v>
      </c>
      <c r="I94" s="164">
        <v>20.6</v>
      </c>
      <c r="J94" s="165">
        <f t="shared" ref="J94:J122" si="0">ROUND(I94*H94,2)</f>
        <v>20600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 t="shared" ref="P94:P122" si="1">O94*H94</f>
        <v>0</v>
      </c>
      <c r="Q94" s="168">
        <v>0</v>
      </c>
      <c r="R94" s="168">
        <f t="shared" ref="R94:R122" si="2">Q94*H94</f>
        <v>0</v>
      </c>
      <c r="S94" s="168">
        <v>0</v>
      </c>
      <c r="T94" s="169">
        <f t="shared" ref="T94:T122" si="3">S94*H94</f>
        <v>0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 t="shared" ref="BE94:BE122" si="4">IF(N94="základní",J94,0)</f>
        <v>20600</v>
      </c>
      <c r="BF94" s="170">
        <f t="shared" ref="BF94:BF122" si="5">IF(N94="snížená",J94,0)</f>
        <v>0</v>
      </c>
      <c r="BG94" s="170">
        <f t="shared" ref="BG94:BG122" si="6">IF(N94="zákl. přenesená",J94,0)</f>
        <v>0</v>
      </c>
      <c r="BH94" s="170">
        <f t="shared" ref="BH94:BH122" si="7">IF(N94="sníž. přenesená",J94,0)</f>
        <v>0</v>
      </c>
      <c r="BI94" s="170">
        <f t="shared" ref="BI94:BI122" si="8">IF(N94="nulová",J94,0)</f>
        <v>0</v>
      </c>
      <c r="BJ94" s="16" t="s">
        <v>22</v>
      </c>
      <c r="BK94" s="170">
        <f t="shared" ref="BK94:BK122" si="9">ROUND(I94*H94,2)</f>
        <v>20600</v>
      </c>
      <c r="BL94" s="16" t="s">
        <v>136</v>
      </c>
      <c r="BM94" s="16" t="s">
        <v>495</v>
      </c>
    </row>
    <row r="95" spans="2:65" s="1" customFormat="1" ht="22.5" customHeight="1">
      <c r="B95" s="158"/>
      <c r="C95" s="159" t="s">
        <v>78</v>
      </c>
      <c r="D95" s="159" t="s">
        <v>138</v>
      </c>
      <c r="E95" s="160" t="s">
        <v>496</v>
      </c>
      <c r="F95" s="161" t="s">
        <v>497</v>
      </c>
      <c r="G95" s="162" t="s">
        <v>271</v>
      </c>
      <c r="H95" s="163">
        <v>1000</v>
      </c>
      <c r="I95" s="164">
        <v>20.6</v>
      </c>
      <c r="J95" s="165">
        <f t="shared" si="0"/>
        <v>20600</v>
      </c>
      <c r="K95" s="161" t="s">
        <v>235</v>
      </c>
      <c r="L95" s="32"/>
      <c r="M95" s="166" t="s">
        <v>3</v>
      </c>
      <c r="N95" s="167" t="s">
        <v>41</v>
      </c>
      <c r="O95" s="33"/>
      <c r="P95" s="168">
        <f t="shared" si="1"/>
        <v>0</v>
      </c>
      <c r="Q95" s="168">
        <v>1.8000000000000001E-4</v>
      </c>
      <c r="R95" s="168">
        <f t="shared" si="2"/>
        <v>0.18000000000000002</v>
      </c>
      <c r="S95" s="168">
        <v>0</v>
      </c>
      <c r="T95" s="169">
        <f t="shared" si="3"/>
        <v>0</v>
      </c>
      <c r="AR95" s="16" t="s">
        <v>136</v>
      </c>
      <c r="AT95" s="16" t="s">
        <v>138</v>
      </c>
      <c r="AU95" s="16" t="s">
        <v>78</v>
      </c>
      <c r="AY95" s="16" t="s">
        <v>137</v>
      </c>
      <c r="BE95" s="170">
        <f t="shared" si="4"/>
        <v>20600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22</v>
      </c>
      <c r="BK95" s="170">
        <f t="shared" si="9"/>
        <v>20600</v>
      </c>
      <c r="BL95" s="16" t="s">
        <v>136</v>
      </c>
      <c r="BM95" s="16" t="s">
        <v>498</v>
      </c>
    </row>
    <row r="96" spans="2:65" s="1" customFormat="1" ht="22.5" customHeight="1">
      <c r="B96" s="158"/>
      <c r="C96" s="159" t="s">
        <v>148</v>
      </c>
      <c r="D96" s="159" t="s">
        <v>138</v>
      </c>
      <c r="E96" s="160" t="s">
        <v>309</v>
      </c>
      <c r="F96" s="161" t="s">
        <v>310</v>
      </c>
      <c r="G96" s="162" t="s">
        <v>271</v>
      </c>
      <c r="H96" s="163">
        <v>52</v>
      </c>
      <c r="I96" s="164">
        <v>41.2</v>
      </c>
      <c r="J96" s="165">
        <f t="shared" si="0"/>
        <v>2142.4</v>
      </c>
      <c r="K96" s="161" t="s">
        <v>235</v>
      </c>
      <c r="L96" s="32"/>
      <c r="M96" s="166" t="s">
        <v>3</v>
      </c>
      <c r="N96" s="167" t="s">
        <v>41</v>
      </c>
      <c r="O96" s="33"/>
      <c r="P96" s="168">
        <f t="shared" si="1"/>
        <v>0</v>
      </c>
      <c r="Q96" s="168">
        <v>0</v>
      </c>
      <c r="R96" s="168">
        <f t="shared" si="2"/>
        <v>0</v>
      </c>
      <c r="S96" s="168">
        <v>0.56000000000000005</v>
      </c>
      <c r="T96" s="169">
        <f t="shared" si="3"/>
        <v>29.120000000000005</v>
      </c>
      <c r="AR96" s="16" t="s">
        <v>136</v>
      </c>
      <c r="AT96" s="16" t="s">
        <v>138</v>
      </c>
      <c r="AU96" s="16" t="s">
        <v>78</v>
      </c>
      <c r="AY96" s="16" t="s">
        <v>137</v>
      </c>
      <c r="BE96" s="170">
        <f t="shared" si="4"/>
        <v>2142.4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22</v>
      </c>
      <c r="BK96" s="170">
        <f t="shared" si="9"/>
        <v>2142.4</v>
      </c>
      <c r="BL96" s="16" t="s">
        <v>136</v>
      </c>
      <c r="BM96" s="16" t="s">
        <v>499</v>
      </c>
    </row>
    <row r="97" spans="2:65" s="1" customFormat="1" ht="22.5" customHeight="1">
      <c r="B97" s="158"/>
      <c r="C97" s="159" t="s">
        <v>136</v>
      </c>
      <c r="D97" s="159" t="s">
        <v>138</v>
      </c>
      <c r="E97" s="160" t="s">
        <v>315</v>
      </c>
      <c r="F97" s="161" t="s">
        <v>316</v>
      </c>
      <c r="G97" s="162" t="s">
        <v>271</v>
      </c>
      <c r="H97" s="163">
        <v>52</v>
      </c>
      <c r="I97" s="164">
        <v>41.2</v>
      </c>
      <c r="J97" s="165">
        <f t="shared" si="0"/>
        <v>2142.4</v>
      </c>
      <c r="K97" s="161" t="s">
        <v>235</v>
      </c>
      <c r="L97" s="32"/>
      <c r="M97" s="166" t="s">
        <v>3</v>
      </c>
      <c r="N97" s="167" t="s">
        <v>41</v>
      </c>
      <c r="O97" s="33"/>
      <c r="P97" s="168">
        <f t="shared" si="1"/>
        <v>0</v>
      </c>
      <c r="Q97" s="168">
        <v>0</v>
      </c>
      <c r="R97" s="168">
        <f t="shared" si="2"/>
        <v>0</v>
      </c>
      <c r="S97" s="168">
        <v>0.316</v>
      </c>
      <c r="T97" s="169">
        <f t="shared" si="3"/>
        <v>16.431999999999999</v>
      </c>
      <c r="AR97" s="16" t="s">
        <v>136</v>
      </c>
      <c r="AT97" s="16" t="s">
        <v>138</v>
      </c>
      <c r="AU97" s="16" t="s">
        <v>78</v>
      </c>
      <c r="AY97" s="16" t="s">
        <v>137</v>
      </c>
      <c r="BE97" s="170">
        <f t="shared" si="4"/>
        <v>2142.4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6" t="s">
        <v>22</v>
      </c>
      <c r="BK97" s="170">
        <f t="shared" si="9"/>
        <v>2142.4</v>
      </c>
      <c r="BL97" s="16" t="s">
        <v>136</v>
      </c>
      <c r="BM97" s="16" t="s">
        <v>500</v>
      </c>
    </row>
    <row r="98" spans="2:65" s="1" customFormat="1" ht="22.5" customHeight="1">
      <c r="B98" s="158"/>
      <c r="C98" s="159" t="s">
        <v>155</v>
      </c>
      <c r="D98" s="159" t="s">
        <v>138</v>
      </c>
      <c r="E98" s="160" t="s">
        <v>232</v>
      </c>
      <c r="F98" s="161" t="s">
        <v>233</v>
      </c>
      <c r="G98" s="162" t="s">
        <v>234</v>
      </c>
      <c r="H98" s="163">
        <v>255.29599999999999</v>
      </c>
      <c r="I98" s="164">
        <v>51.5</v>
      </c>
      <c r="J98" s="165">
        <f t="shared" si="0"/>
        <v>13147.74</v>
      </c>
      <c r="K98" s="161" t="s">
        <v>235</v>
      </c>
      <c r="L98" s="32"/>
      <c r="M98" s="166" t="s">
        <v>3</v>
      </c>
      <c r="N98" s="167" t="s">
        <v>41</v>
      </c>
      <c r="O98" s="33"/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16" t="s">
        <v>136</v>
      </c>
      <c r="AT98" s="16" t="s">
        <v>138</v>
      </c>
      <c r="AU98" s="16" t="s">
        <v>78</v>
      </c>
      <c r="AY98" s="16" t="s">
        <v>137</v>
      </c>
      <c r="BE98" s="170">
        <f t="shared" si="4"/>
        <v>13147.74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6" t="s">
        <v>22</v>
      </c>
      <c r="BK98" s="170">
        <f t="shared" si="9"/>
        <v>13147.74</v>
      </c>
      <c r="BL98" s="16" t="s">
        <v>136</v>
      </c>
      <c r="BM98" s="16" t="s">
        <v>501</v>
      </c>
    </row>
    <row r="99" spans="2:65" s="1" customFormat="1" ht="22.5" customHeight="1">
      <c r="B99" s="158"/>
      <c r="C99" s="159" t="s">
        <v>159</v>
      </c>
      <c r="D99" s="159" t="s">
        <v>138</v>
      </c>
      <c r="E99" s="160" t="s">
        <v>237</v>
      </c>
      <c r="F99" s="161" t="s">
        <v>238</v>
      </c>
      <c r="G99" s="162" t="s">
        <v>239</v>
      </c>
      <c r="H99" s="163">
        <v>31.911999999999999</v>
      </c>
      <c r="I99" s="164">
        <v>51.5</v>
      </c>
      <c r="J99" s="165">
        <f t="shared" si="0"/>
        <v>1643.47</v>
      </c>
      <c r="K99" s="161" t="s">
        <v>235</v>
      </c>
      <c r="L99" s="32"/>
      <c r="M99" s="166" t="s">
        <v>3</v>
      </c>
      <c r="N99" s="167" t="s">
        <v>41</v>
      </c>
      <c r="O99" s="33"/>
      <c r="P99" s="168">
        <f t="shared" si="1"/>
        <v>0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16" t="s">
        <v>136</v>
      </c>
      <c r="AT99" s="16" t="s">
        <v>138</v>
      </c>
      <c r="AU99" s="16" t="s">
        <v>78</v>
      </c>
      <c r="AY99" s="16" t="s">
        <v>137</v>
      </c>
      <c r="BE99" s="170">
        <f t="shared" si="4"/>
        <v>1643.47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6" t="s">
        <v>22</v>
      </c>
      <c r="BK99" s="170">
        <f t="shared" si="9"/>
        <v>1643.47</v>
      </c>
      <c r="BL99" s="16" t="s">
        <v>136</v>
      </c>
      <c r="BM99" s="16" t="s">
        <v>502</v>
      </c>
    </row>
    <row r="100" spans="2:65" s="1" customFormat="1" ht="22.5" customHeight="1">
      <c r="B100" s="158"/>
      <c r="C100" s="159" t="s">
        <v>163</v>
      </c>
      <c r="D100" s="159" t="s">
        <v>138</v>
      </c>
      <c r="E100" s="160" t="s">
        <v>320</v>
      </c>
      <c r="F100" s="161" t="s">
        <v>321</v>
      </c>
      <c r="G100" s="162" t="s">
        <v>322</v>
      </c>
      <c r="H100" s="163">
        <v>55</v>
      </c>
      <c r="I100" s="164">
        <v>206</v>
      </c>
      <c r="J100" s="165">
        <f t="shared" si="0"/>
        <v>11330</v>
      </c>
      <c r="K100" s="161" t="s">
        <v>235</v>
      </c>
      <c r="L100" s="32"/>
      <c r="M100" s="166" t="s">
        <v>3</v>
      </c>
      <c r="N100" s="167" t="s">
        <v>41</v>
      </c>
      <c r="O100" s="33"/>
      <c r="P100" s="168">
        <f t="shared" si="1"/>
        <v>0</v>
      </c>
      <c r="Q100" s="168">
        <v>8.6800000000000002E-3</v>
      </c>
      <c r="R100" s="168">
        <f t="shared" si="2"/>
        <v>0.47739999999999999</v>
      </c>
      <c r="S100" s="168">
        <v>0</v>
      </c>
      <c r="T100" s="169">
        <f t="shared" si="3"/>
        <v>0</v>
      </c>
      <c r="AR100" s="16" t="s">
        <v>136</v>
      </c>
      <c r="AT100" s="16" t="s">
        <v>138</v>
      </c>
      <c r="AU100" s="16" t="s">
        <v>78</v>
      </c>
      <c r="AY100" s="16" t="s">
        <v>137</v>
      </c>
      <c r="BE100" s="170">
        <f t="shared" si="4"/>
        <v>11330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6" t="s">
        <v>22</v>
      </c>
      <c r="BK100" s="170">
        <f t="shared" si="9"/>
        <v>11330</v>
      </c>
      <c r="BL100" s="16" t="s">
        <v>136</v>
      </c>
      <c r="BM100" s="16" t="s">
        <v>503</v>
      </c>
    </row>
    <row r="101" spans="2:65" s="1" customFormat="1" ht="22.5" customHeight="1">
      <c r="B101" s="158"/>
      <c r="C101" s="159" t="s">
        <v>167</v>
      </c>
      <c r="D101" s="159" t="s">
        <v>138</v>
      </c>
      <c r="E101" s="160" t="s">
        <v>324</v>
      </c>
      <c r="F101" s="161" t="s">
        <v>325</v>
      </c>
      <c r="G101" s="162" t="s">
        <v>322</v>
      </c>
      <c r="H101" s="163">
        <v>45</v>
      </c>
      <c r="I101" s="164">
        <v>206</v>
      </c>
      <c r="J101" s="165">
        <f t="shared" si="0"/>
        <v>9270</v>
      </c>
      <c r="K101" s="161" t="s">
        <v>235</v>
      </c>
      <c r="L101" s="32"/>
      <c r="M101" s="166" t="s">
        <v>3</v>
      </c>
      <c r="N101" s="167" t="s">
        <v>41</v>
      </c>
      <c r="O101" s="33"/>
      <c r="P101" s="168">
        <f t="shared" si="1"/>
        <v>0</v>
      </c>
      <c r="Q101" s="168">
        <v>3.6900000000000002E-2</v>
      </c>
      <c r="R101" s="168">
        <f t="shared" si="2"/>
        <v>1.6605000000000001</v>
      </c>
      <c r="S101" s="168">
        <v>0</v>
      </c>
      <c r="T101" s="169">
        <f t="shared" si="3"/>
        <v>0</v>
      </c>
      <c r="AR101" s="16" t="s">
        <v>136</v>
      </c>
      <c r="AT101" s="16" t="s">
        <v>138</v>
      </c>
      <c r="AU101" s="16" t="s">
        <v>78</v>
      </c>
      <c r="AY101" s="16" t="s">
        <v>137</v>
      </c>
      <c r="BE101" s="170">
        <f t="shared" si="4"/>
        <v>9270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6" t="s">
        <v>22</v>
      </c>
      <c r="BK101" s="170">
        <f t="shared" si="9"/>
        <v>9270</v>
      </c>
      <c r="BL101" s="16" t="s">
        <v>136</v>
      </c>
      <c r="BM101" s="16" t="s">
        <v>504</v>
      </c>
    </row>
    <row r="102" spans="2:65" s="1" customFormat="1" ht="22.5" customHeight="1">
      <c r="B102" s="158"/>
      <c r="C102" s="159" t="s">
        <v>171</v>
      </c>
      <c r="D102" s="159" t="s">
        <v>138</v>
      </c>
      <c r="E102" s="160" t="s">
        <v>241</v>
      </c>
      <c r="F102" s="161" t="s">
        <v>242</v>
      </c>
      <c r="G102" s="162" t="s">
        <v>243</v>
      </c>
      <c r="H102" s="163">
        <v>450.18</v>
      </c>
      <c r="I102" s="164">
        <v>51.5</v>
      </c>
      <c r="J102" s="165">
        <f t="shared" si="0"/>
        <v>23184.27</v>
      </c>
      <c r="K102" s="161" t="s">
        <v>235</v>
      </c>
      <c r="L102" s="32"/>
      <c r="M102" s="166" t="s">
        <v>3</v>
      </c>
      <c r="N102" s="167" t="s">
        <v>41</v>
      </c>
      <c r="O102" s="33"/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16" t="s">
        <v>136</v>
      </c>
      <c r="AT102" s="16" t="s">
        <v>138</v>
      </c>
      <c r="AU102" s="16" t="s">
        <v>78</v>
      </c>
      <c r="AY102" s="16" t="s">
        <v>137</v>
      </c>
      <c r="BE102" s="170">
        <f t="shared" si="4"/>
        <v>23184.27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16" t="s">
        <v>22</v>
      </c>
      <c r="BK102" s="170">
        <f t="shared" si="9"/>
        <v>23184.27</v>
      </c>
      <c r="BL102" s="16" t="s">
        <v>136</v>
      </c>
      <c r="BM102" s="16" t="s">
        <v>505</v>
      </c>
    </row>
    <row r="103" spans="2:65" s="1" customFormat="1" ht="22.5" customHeight="1">
      <c r="B103" s="158"/>
      <c r="C103" s="159" t="s">
        <v>26</v>
      </c>
      <c r="D103" s="159" t="s">
        <v>138</v>
      </c>
      <c r="E103" s="160" t="s">
        <v>328</v>
      </c>
      <c r="F103" s="161" t="s">
        <v>329</v>
      </c>
      <c r="G103" s="162" t="s">
        <v>243</v>
      </c>
      <c r="H103" s="163">
        <v>198.072</v>
      </c>
      <c r="I103" s="164">
        <v>309</v>
      </c>
      <c r="J103" s="165">
        <f t="shared" si="0"/>
        <v>61204.25</v>
      </c>
      <c r="K103" s="161" t="s">
        <v>235</v>
      </c>
      <c r="L103" s="32"/>
      <c r="M103" s="166" t="s">
        <v>3</v>
      </c>
      <c r="N103" s="167" t="s">
        <v>41</v>
      </c>
      <c r="O103" s="33"/>
      <c r="P103" s="168">
        <f t="shared" si="1"/>
        <v>0</v>
      </c>
      <c r="Q103" s="168">
        <v>0</v>
      </c>
      <c r="R103" s="168">
        <f t="shared" si="2"/>
        <v>0</v>
      </c>
      <c r="S103" s="168">
        <v>0</v>
      </c>
      <c r="T103" s="169">
        <f t="shared" si="3"/>
        <v>0</v>
      </c>
      <c r="AR103" s="16" t="s">
        <v>136</v>
      </c>
      <c r="AT103" s="16" t="s">
        <v>138</v>
      </c>
      <c r="AU103" s="16" t="s">
        <v>78</v>
      </c>
      <c r="AY103" s="16" t="s">
        <v>137</v>
      </c>
      <c r="BE103" s="170">
        <f t="shared" si="4"/>
        <v>61204.25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16" t="s">
        <v>22</v>
      </c>
      <c r="BK103" s="170">
        <f t="shared" si="9"/>
        <v>61204.25</v>
      </c>
      <c r="BL103" s="16" t="s">
        <v>136</v>
      </c>
      <c r="BM103" s="16" t="s">
        <v>506</v>
      </c>
    </row>
    <row r="104" spans="2:65" s="1" customFormat="1" ht="22.5" customHeight="1">
      <c r="B104" s="158"/>
      <c r="C104" s="159" t="s">
        <v>212</v>
      </c>
      <c r="D104" s="159" t="s">
        <v>138</v>
      </c>
      <c r="E104" s="160" t="s">
        <v>507</v>
      </c>
      <c r="F104" s="161" t="s">
        <v>508</v>
      </c>
      <c r="G104" s="162" t="s">
        <v>243</v>
      </c>
      <c r="H104" s="163">
        <v>51</v>
      </c>
      <c r="I104" s="164">
        <v>515</v>
      </c>
      <c r="J104" s="165">
        <f t="shared" si="0"/>
        <v>26265</v>
      </c>
      <c r="K104" s="161" t="s">
        <v>235</v>
      </c>
      <c r="L104" s="32"/>
      <c r="M104" s="166" t="s">
        <v>3</v>
      </c>
      <c r="N104" s="167" t="s">
        <v>41</v>
      </c>
      <c r="O104" s="33"/>
      <c r="P104" s="168">
        <f t="shared" si="1"/>
        <v>0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16" t="s">
        <v>136</v>
      </c>
      <c r="AT104" s="16" t="s">
        <v>138</v>
      </c>
      <c r="AU104" s="16" t="s">
        <v>78</v>
      </c>
      <c r="AY104" s="16" t="s">
        <v>137</v>
      </c>
      <c r="BE104" s="170">
        <f t="shared" si="4"/>
        <v>26265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16" t="s">
        <v>22</v>
      </c>
      <c r="BK104" s="170">
        <f t="shared" si="9"/>
        <v>26265</v>
      </c>
      <c r="BL104" s="16" t="s">
        <v>136</v>
      </c>
      <c r="BM104" s="16" t="s">
        <v>509</v>
      </c>
    </row>
    <row r="105" spans="2:65" s="1" customFormat="1" ht="22.5" customHeight="1">
      <c r="B105" s="158"/>
      <c r="C105" s="159" t="s">
        <v>216</v>
      </c>
      <c r="D105" s="159" t="s">
        <v>138</v>
      </c>
      <c r="E105" s="160" t="s">
        <v>510</v>
      </c>
      <c r="F105" s="161" t="s">
        <v>511</v>
      </c>
      <c r="G105" s="162" t="s">
        <v>243</v>
      </c>
      <c r="H105" s="163">
        <v>25.5</v>
      </c>
      <c r="I105" s="164">
        <v>5.15</v>
      </c>
      <c r="J105" s="165">
        <f t="shared" si="0"/>
        <v>131.33000000000001</v>
      </c>
      <c r="K105" s="161" t="s">
        <v>235</v>
      </c>
      <c r="L105" s="32"/>
      <c r="M105" s="166" t="s">
        <v>3</v>
      </c>
      <c r="N105" s="167" t="s">
        <v>41</v>
      </c>
      <c r="O105" s="33"/>
      <c r="P105" s="168">
        <f t="shared" si="1"/>
        <v>0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16" t="s">
        <v>136</v>
      </c>
      <c r="AT105" s="16" t="s">
        <v>138</v>
      </c>
      <c r="AU105" s="16" t="s">
        <v>78</v>
      </c>
      <c r="AY105" s="16" t="s">
        <v>137</v>
      </c>
      <c r="BE105" s="170">
        <f t="shared" si="4"/>
        <v>131.33000000000001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16" t="s">
        <v>22</v>
      </c>
      <c r="BK105" s="170">
        <f t="shared" si="9"/>
        <v>131.33000000000001</v>
      </c>
      <c r="BL105" s="16" t="s">
        <v>136</v>
      </c>
      <c r="BM105" s="16" t="s">
        <v>512</v>
      </c>
    </row>
    <row r="106" spans="2:65" s="1" customFormat="1" ht="22.5" customHeight="1">
      <c r="B106" s="158"/>
      <c r="C106" s="159" t="s">
        <v>220</v>
      </c>
      <c r="D106" s="159" t="s">
        <v>138</v>
      </c>
      <c r="E106" s="160" t="s">
        <v>513</v>
      </c>
      <c r="F106" s="161" t="s">
        <v>514</v>
      </c>
      <c r="G106" s="162" t="s">
        <v>243</v>
      </c>
      <c r="H106" s="163">
        <v>51</v>
      </c>
      <c r="I106" s="164">
        <v>515</v>
      </c>
      <c r="J106" s="165">
        <f t="shared" si="0"/>
        <v>26265</v>
      </c>
      <c r="K106" s="161" t="s">
        <v>235</v>
      </c>
      <c r="L106" s="32"/>
      <c r="M106" s="166" t="s">
        <v>3</v>
      </c>
      <c r="N106" s="167" t="s">
        <v>41</v>
      </c>
      <c r="O106" s="33"/>
      <c r="P106" s="168">
        <f t="shared" si="1"/>
        <v>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16" t="s">
        <v>136</v>
      </c>
      <c r="AT106" s="16" t="s">
        <v>138</v>
      </c>
      <c r="AU106" s="16" t="s">
        <v>78</v>
      </c>
      <c r="AY106" s="16" t="s">
        <v>137</v>
      </c>
      <c r="BE106" s="170">
        <f t="shared" si="4"/>
        <v>26265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16" t="s">
        <v>22</v>
      </c>
      <c r="BK106" s="170">
        <f t="shared" si="9"/>
        <v>26265</v>
      </c>
      <c r="BL106" s="16" t="s">
        <v>136</v>
      </c>
      <c r="BM106" s="16" t="s">
        <v>515</v>
      </c>
    </row>
    <row r="107" spans="2:65" s="1" customFormat="1" ht="22.5" customHeight="1">
      <c r="B107" s="158"/>
      <c r="C107" s="159" t="s">
        <v>277</v>
      </c>
      <c r="D107" s="159" t="s">
        <v>138</v>
      </c>
      <c r="E107" s="160" t="s">
        <v>516</v>
      </c>
      <c r="F107" s="161" t="s">
        <v>517</v>
      </c>
      <c r="G107" s="162" t="s">
        <v>243</v>
      </c>
      <c r="H107" s="163">
        <v>25.5</v>
      </c>
      <c r="I107" s="164">
        <v>5.15</v>
      </c>
      <c r="J107" s="165">
        <f t="shared" si="0"/>
        <v>131.33000000000001</v>
      </c>
      <c r="K107" s="161" t="s">
        <v>235</v>
      </c>
      <c r="L107" s="32"/>
      <c r="M107" s="166" t="s">
        <v>3</v>
      </c>
      <c r="N107" s="167" t="s">
        <v>41</v>
      </c>
      <c r="O107" s="33"/>
      <c r="P107" s="168">
        <f t="shared" si="1"/>
        <v>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16" t="s">
        <v>136</v>
      </c>
      <c r="AT107" s="16" t="s">
        <v>138</v>
      </c>
      <c r="AU107" s="16" t="s">
        <v>78</v>
      </c>
      <c r="AY107" s="16" t="s">
        <v>137</v>
      </c>
      <c r="BE107" s="170">
        <f t="shared" si="4"/>
        <v>131.33000000000001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16" t="s">
        <v>22</v>
      </c>
      <c r="BK107" s="170">
        <f t="shared" si="9"/>
        <v>131.33000000000001</v>
      </c>
      <c r="BL107" s="16" t="s">
        <v>136</v>
      </c>
      <c r="BM107" s="16" t="s">
        <v>518</v>
      </c>
    </row>
    <row r="108" spans="2:65" s="1" customFormat="1" ht="22.5" customHeight="1">
      <c r="B108" s="158"/>
      <c r="C108" s="159" t="s">
        <v>9</v>
      </c>
      <c r="D108" s="159" t="s">
        <v>138</v>
      </c>
      <c r="E108" s="160" t="s">
        <v>331</v>
      </c>
      <c r="F108" s="161" t="s">
        <v>332</v>
      </c>
      <c r="G108" s="162" t="s">
        <v>243</v>
      </c>
      <c r="H108" s="163">
        <v>939.36</v>
      </c>
      <c r="I108" s="164">
        <v>164.8</v>
      </c>
      <c r="J108" s="165">
        <f t="shared" si="0"/>
        <v>154806.53</v>
      </c>
      <c r="K108" s="161" t="s">
        <v>235</v>
      </c>
      <c r="L108" s="32"/>
      <c r="M108" s="166" t="s">
        <v>3</v>
      </c>
      <c r="N108" s="167" t="s">
        <v>41</v>
      </c>
      <c r="O108" s="33"/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16" t="s">
        <v>136</v>
      </c>
      <c r="AT108" s="16" t="s">
        <v>138</v>
      </c>
      <c r="AU108" s="16" t="s">
        <v>78</v>
      </c>
      <c r="AY108" s="16" t="s">
        <v>137</v>
      </c>
      <c r="BE108" s="170">
        <f t="shared" si="4"/>
        <v>154806.53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16" t="s">
        <v>22</v>
      </c>
      <c r="BK108" s="170">
        <f t="shared" si="9"/>
        <v>154806.53</v>
      </c>
      <c r="BL108" s="16" t="s">
        <v>136</v>
      </c>
      <c r="BM108" s="16" t="s">
        <v>519</v>
      </c>
    </row>
    <row r="109" spans="2:65" s="1" customFormat="1" ht="22.5" customHeight="1">
      <c r="B109" s="158"/>
      <c r="C109" s="159" t="s">
        <v>284</v>
      </c>
      <c r="D109" s="159" t="s">
        <v>138</v>
      </c>
      <c r="E109" s="160" t="s">
        <v>334</v>
      </c>
      <c r="F109" s="161" t="s">
        <v>335</v>
      </c>
      <c r="G109" s="162" t="s">
        <v>243</v>
      </c>
      <c r="H109" s="163">
        <v>469.68</v>
      </c>
      <c r="I109" s="164">
        <v>5.15</v>
      </c>
      <c r="J109" s="165">
        <f t="shared" si="0"/>
        <v>2418.85</v>
      </c>
      <c r="K109" s="161" t="s">
        <v>235</v>
      </c>
      <c r="L109" s="32"/>
      <c r="M109" s="166" t="s">
        <v>3</v>
      </c>
      <c r="N109" s="167" t="s">
        <v>41</v>
      </c>
      <c r="O109" s="33"/>
      <c r="P109" s="168">
        <f t="shared" si="1"/>
        <v>0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16" t="s">
        <v>136</v>
      </c>
      <c r="AT109" s="16" t="s">
        <v>138</v>
      </c>
      <c r="AU109" s="16" t="s">
        <v>78</v>
      </c>
      <c r="AY109" s="16" t="s">
        <v>137</v>
      </c>
      <c r="BE109" s="170">
        <f t="shared" si="4"/>
        <v>2418.85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16" t="s">
        <v>22</v>
      </c>
      <c r="BK109" s="170">
        <f t="shared" si="9"/>
        <v>2418.85</v>
      </c>
      <c r="BL109" s="16" t="s">
        <v>136</v>
      </c>
      <c r="BM109" s="16" t="s">
        <v>520</v>
      </c>
    </row>
    <row r="110" spans="2:65" s="1" customFormat="1" ht="22.5" customHeight="1">
      <c r="B110" s="158"/>
      <c r="C110" s="159" t="s">
        <v>288</v>
      </c>
      <c r="D110" s="159" t="s">
        <v>138</v>
      </c>
      <c r="E110" s="160" t="s">
        <v>337</v>
      </c>
      <c r="F110" s="161" t="s">
        <v>338</v>
      </c>
      <c r="G110" s="162" t="s">
        <v>243</v>
      </c>
      <c r="H110" s="163">
        <v>939.36</v>
      </c>
      <c r="I110" s="164">
        <v>164.8</v>
      </c>
      <c r="J110" s="165">
        <f t="shared" si="0"/>
        <v>154806.53</v>
      </c>
      <c r="K110" s="161" t="s">
        <v>235</v>
      </c>
      <c r="L110" s="32"/>
      <c r="M110" s="166" t="s">
        <v>3</v>
      </c>
      <c r="N110" s="167" t="s">
        <v>41</v>
      </c>
      <c r="O110" s="33"/>
      <c r="P110" s="168">
        <f t="shared" si="1"/>
        <v>0</v>
      </c>
      <c r="Q110" s="168">
        <v>0</v>
      </c>
      <c r="R110" s="168">
        <f t="shared" si="2"/>
        <v>0</v>
      </c>
      <c r="S110" s="168">
        <v>0</v>
      </c>
      <c r="T110" s="169">
        <f t="shared" si="3"/>
        <v>0</v>
      </c>
      <c r="AR110" s="16" t="s">
        <v>136</v>
      </c>
      <c r="AT110" s="16" t="s">
        <v>138</v>
      </c>
      <c r="AU110" s="16" t="s">
        <v>78</v>
      </c>
      <c r="AY110" s="16" t="s">
        <v>137</v>
      </c>
      <c r="BE110" s="170">
        <f t="shared" si="4"/>
        <v>154806.53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16" t="s">
        <v>22</v>
      </c>
      <c r="BK110" s="170">
        <f t="shared" si="9"/>
        <v>154806.53</v>
      </c>
      <c r="BL110" s="16" t="s">
        <v>136</v>
      </c>
      <c r="BM110" s="16" t="s">
        <v>521</v>
      </c>
    </row>
    <row r="111" spans="2:65" s="1" customFormat="1" ht="22.5" customHeight="1">
      <c r="B111" s="158"/>
      <c r="C111" s="159" t="s">
        <v>295</v>
      </c>
      <c r="D111" s="159" t="s">
        <v>138</v>
      </c>
      <c r="E111" s="160" t="s">
        <v>340</v>
      </c>
      <c r="F111" s="161" t="s">
        <v>341</v>
      </c>
      <c r="G111" s="162" t="s">
        <v>243</v>
      </c>
      <c r="H111" s="163">
        <v>469.68</v>
      </c>
      <c r="I111" s="164">
        <v>5.15</v>
      </c>
      <c r="J111" s="165">
        <f t="shared" si="0"/>
        <v>2418.85</v>
      </c>
      <c r="K111" s="161" t="s">
        <v>235</v>
      </c>
      <c r="L111" s="32"/>
      <c r="M111" s="166" t="s">
        <v>3</v>
      </c>
      <c r="N111" s="167" t="s">
        <v>41</v>
      </c>
      <c r="O111" s="33"/>
      <c r="P111" s="168">
        <f t="shared" si="1"/>
        <v>0</v>
      </c>
      <c r="Q111" s="168">
        <v>0</v>
      </c>
      <c r="R111" s="168">
        <f t="shared" si="2"/>
        <v>0</v>
      </c>
      <c r="S111" s="168">
        <v>0</v>
      </c>
      <c r="T111" s="169">
        <f t="shared" si="3"/>
        <v>0</v>
      </c>
      <c r="AR111" s="16" t="s">
        <v>136</v>
      </c>
      <c r="AT111" s="16" t="s">
        <v>138</v>
      </c>
      <c r="AU111" s="16" t="s">
        <v>78</v>
      </c>
      <c r="AY111" s="16" t="s">
        <v>137</v>
      </c>
      <c r="BE111" s="170">
        <f t="shared" si="4"/>
        <v>2418.85</v>
      </c>
      <c r="BF111" s="170">
        <f t="shared" si="5"/>
        <v>0</v>
      </c>
      <c r="BG111" s="170">
        <f t="shared" si="6"/>
        <v>0</v>
      </c>
      <c r="BH111" s="170">
        <f t="shared" si="7"/>
        <v>0</v>
      </c>
      <c r="BI111" s="170">
        <f t="shared" si="8"/>
        <v>0</v>
      </c>
      <c r="BJ111" s="16" t="s">
        <v>22</v>
      </c>
      <c r="BK111" s="170">
        <f t="shared" si="9"/>
        <v>2418.85</v>
      </c>
      <c r="BL111" s="16" t="s">
        <v>136</v>
      </c>
      <c r="BM111" s="16" t="s">
        <v>522</v>
      </c>
    </row>
    <row r="112" spans="2:65" s="1" customFormat="1" ht="22.5" customHeight="1">
      <c r="B112" s="158"/>
      <c r="C112" s="159" t="s">
        <v>353</v>
      </c>
      <c r="D112" s="159" t="s">
        <v>138</v>
      </c>
      <c r="E112" s="160" t="s">
        <v>523</v>
      </c>
      <c r="F112" s="161" t="s">
        <v>524</v>
      </c>
      <c r="G112" s="162" t="s">
        <v>322</v>
      </c>
      <c r="H112" s="163">
        <v>30</v>
      </c>
      <c r="I112" s="164">
        <v>1545</v>
      </c>
      <c r="J112" s="165">
        <f t="shared" si="0"/>
        <v>46350</v>
      </c>
      <c r="K112" s="161" t="s">
        <v>235</v>
      </c>
      <c r="L112" s="32"/>
      <c r="M112" s="166" t="s">
        <v>3</v>
      </c>
      <c r="N112" s="167" t="s">
        <v>41</v>
      </c>
      <c r="O112" s="33"/>
      <c r="P112" s="168">
        <f t="shared" si="1"/>
        <v>0</v>
      </c>
      <c r="Q112" s="168">
        <v>0</v>
      </c>
      <c r="R112" s="168">
        <f t="shared" si="2"/>
        <v>0</v>
      </c>
      <c r="S112" s="168">
        <v>0</v>
      </c>
      <c r="T112" s="169">
        <f t="shared" si="3"/>
        <v>0</v>
      </c>
      <c r="AR112" s="16" t="s">
        <v>136</v>
      </c>
      <c r="AT112" s="16" t="s">
        <v>138</v>
      </c>
      <c r="AU112" s="16" t="s">
        <v>78</v>
      </c>
      <c r="AY112" s="16" t="s">
        <v>137</v>
      </c>
      <c r="BE112" s="170">
        <f t="shared" si="4"/>
        <v>46350</v>
      </c>
      <c r="BF112" s="170">
        <f t="shared" si="5"/>
        <v>0</v>
      </c>
      <c r="BG112" s="170">
        <f t="shared" si="6"/>
        <v>0</v>
      </c>
      <c r="BH112" s="170">
        <f t="shared" si="7"/>
        <v>0</v>
      </c>
      <c r="BI112" s="170">
        <f t="shared" si="8"/>
        <v>0</v>
      </c>
      <c r="BJ112" s="16" t="s">
        <v>22</v>
      </c>
      <c r="BK112" s="170">
        <f t="shared" si="9"/>
        <v>46350</v>
      </c>
      <c r="BL112" s="16" t="s">
        <v>136</v>
      </c>
      <c r="BM112" s="16" t="s">
        <v>525</v>
      </c>
    </row>
    <row r="113" spans="2:65" s="1" customFormat="1" ht="22.5" customHeight="1">
      <c r="B113" s="158"/>
      <c r="C113" s="187" t="s">
        <v>355</v>
      </c>
      <c r="D113" s="187" t="s">
        <v>361</v>
      </c>
      <c r="E113" s="188" t="s">
        <v>526</v>
      </c>
      <c r="F113" s="189" t="s">
        <v>527</v>
      </c>
      <c r="G113" s="190" t="s">
        <v>322</v>
      </c>
      <c r="H113" s="191">
        <v>30</v>
      </c>
      <c r="I113" s="192">
        <v>824</v>
      </c>
      <c r="J113" s="193">
        <f t="shared" si="0"/>
        <v>24720</v>
      </c>
      <c r="K113" s="189" t="s">
        <v>235</v>
      </c>
      <c r="L113" s="194"/>
      <c r="M113" s="195" t="s">
        <v>3</v>
      </c>
      <c r="N113" s="196" t="s">
        <v>41</v>
      </c>
      <c r="O113" s="33"/>
      <c r="P113" s="168">
        <f t="shared" si="1"/>
        <v>0</v>
      </c>
      <c r="Q113" s="168">
        <v>6.7400000000000003E-3</v>
      </c>
      <c r="R113" s="168">
        <f t="shared" si="2"/>
        <v>0.20220000000000002</v>
      </c>
      <c r="S113" s="168">
        <v>0</v>
      </c>
      <c r="T113" s="169">
        <f t="shared" si="3"/>
        <v>0</v>
      </c>
      <c r="AR113" s="16" t="s">
        <v>167</v>
      </c>
      <c r="AT113" s="16" t="s">
        <v>361</v>
      </c>
      <c r="AU113" s="16" t="s">
        <v>78</v>
      </c>
      <c r="AY113" s="16" t="s">
        <v>137</v>
      </c>
      <c r="BE113" s="170">
        <f t="shared" si="4"/>
        <v>24720</v>
      </c>
      <c r="BF113" s="170">
        <f t="shared" si="5"/>
        <v>0</v>
      </c>
      <c r="BG113" s="170">
        <f t="shared" si="6"/>
        <v>0</v>
      </c>
      <c r="BH113" s="170">
        <f t="shared" si="7"/>
        <v>0</v>
      </c>
      <c r="BI113" s="170">
        <f t="shared" si="8"/>
        <v>0</v>
      </c>
      <c r="BJ113" s="16" t="s">
        <v>22</v>
      </c>
      <c r="BK113" s="170">
        <f t="shared" si="9"/>
        <v>24720</v>
      </c>
      <c r="BL113" s="16" t="s">
        <v>136</v>
      </c>
      <c r="BM113" s="16" t="s">
        <v>528</v>
      </c>
    </row>
    <row r="114" spans="2:65" s="1" customFormat="1" ht="22.5" customHeight="1">
      <c r="B114" s="158"/>
      <c r="C114" s="159" t="s">
        <v>8</v>
      </c>
      <c r="D114" s="159" t="s">
        <v>138</v>
      </c>
      <c r="E114" s="160" t="s">
        <v>529</v>
      </c>
      <c r="F114" s="161" t="s">
        <v>530</v>
      </c>
      <c r="G114" s="162" t="s">
        <v>271</v>
      </c>
      <c r="H114" s="163">
        <v>131</v>
      </c>
      <c r="I114" s="164">
        <v>20.6</v>
      </c>
      <c r="J114" s="165">
        <f t="shared" si="0"/>
        <v>2698.6</v>
      </c>
      <c r="K114" s="161" t="s">
        <v>235</v>
      </c>
      <c r="L114" s="32"/>
      <c r="M114" s="166" t="s">
        <v>3</v>
      </c>
      <c r="N114" s="167" t="s">
        <v>41</v>
      </c>
      <c r="O114" s="33"/>
      <c r="P114" s="168">
        <f t="shared" si="1"/>
        <v>0</v>
      </c>
      <c r="Q114" s="168">
        <v>6.9999999999999999E-4</v>
      </c>
      <c r="R114" s="168">
        <f t="shared" si="2"/>
        <v>9.1700000000000004E-2</v>
      </c>
      <c r="S114" s="168">
        <v>0</v>
      </c>
      <c r="T114" s="169">
        <f t="shared" si="3"/>
        <v>0</v>
      </c>
      <c r="AR114" s="16" t="s">
        <v>136</v>
      </c>
      <c r="AT114" s="16" t="s">
        <v>138</v>
      </c>
      <c r="AU114" s="16" t="s">
        <v>78</v>
      </c>
      <c r="AY114" s="16" t="s">
        <v>137</v>
      </c>
      <c r="BE114" s="170">
        <f t="shared" si="4"/>
        <v>2698.6</v>
      </c>
      <c r="BF114" s="170">
        <f t="shared" si="5"/>
        <v>0</v>
      </c>
      <c r="BG114" s="170">
        <f t="shared" si="6"/>
        <v>0</v>
      </c>
      <c r="BH114" s="170">
        <f t="shared" si="7"/>
        <v>0</v>
      </c>
      <c r="BI114" s="170">
        <f t="shared" si="8"/>
        <v>0</v>
      </c>
      <c r="BJ114" s="16" t="s">
        <v>22</v>
      </c>
      <c r="BK114" s="170">
        <f t="shared" si="9"/>
        <v>2698.6</v>
      </c>
      <c r="BL114" s="16" t="s">
        <v>136</v>
      </c>
      <c r="BM114" s="16" t="s">
        <v>531</v>
      </c>
    </row>
    <row r="115" spans="2:65" s="1" customFormat="1" ht="22.5" customHeight="1">
      <c r="B115" s="158"/>
      <c r="C115" s="159" t="s">
        <v>360</v>
      </c>
      <c r="D115" s="159" t="s">
        <v>138</v>
      </c>
      <c r="E115" s="160" t="s">
        <v>532</v>
      </c>
      <c r="F115" s="161" t="s">
        <v>533</v>
      </c>
      <c r="G115" s="162" t="s">
        <v>271</v>
      </c>
      <c r="H115" s="163">
        <v>131</v>
      </c>
      <c r="I115" s="164">
        <v>10.3</v>
      </c>
      <c r="J115" s="165">
        <f t="shared" si="0"/>
        <v>1349.3</v>
      </c>
      <c r="K115" s="161" t="s">
        <v>235</v>
      </c>
      <c r="L115" s="32"/>
      <c r="M115" s="166" t="s">
        <v>3</v>
      </c>
      <c r="N115" s="167" t="s">
        <v>41</v>
      </c>
      <c r="O115" s="33"/>
      <c r="P115" s="168">
        <f t="shared" si="1"/>
        <v>0</v>
      </c>
      <c r="Q115" s="168">
        <v>0</v>
      </c>
      <c r="R115" s="168">
        <f t="shared" si="2"/>
        <v>0</v>
      </c>
      <c r="S115" s="168">
        <v>0</v>
      </c>
      <c r="T115" s="169">
        <f t="shared" si="3"/>
        <v>0</v>
      </c>
      <c r="AR115" s="16" t="s">
        <v>136</v>
      </c>
      <c r="AT115" s="16" t="s">
        <v>138</v>
      </c>
      <c r="AU115" s="16" t="s">
        <v>78</v>
      </c>
      <c r="AY115" s="16" t="s">
        <v>137</v>
      </c>
      <c r="BE115" s="170">
        <f t="shared" si="4"/>
        <v>1349.3</v>
      </c>
      <c r="BF115" s="170">
        <f t="shared" si="5"/>
        <v>0</v>
      </c>
      <c r="BG115" s="170">
        <f t="shared" si="6"/>
        <v>0</v>
      </c>
      <c r="BH115" s="170">
        <f t="shared" si="7"/>
        <v>0</v>
      </c>
      <c r="BI115" s="170">
        <f t="shared" si="8"/>
        <v>0</v>
      </c>
      <c r="BJ115" s="16" t="s">
        <v>22</v>
      </c>
      <c r="BK115" s="170">
        <f t="shared" si="9"/>
        <v>1349.3</v>
      </c>
      <c r="BL115" s="16" t="s">
        <v>136</v>
      </c>
      <c r="BM115" s="16" t="s">
        <v>534</v>
      </c>
    </row>
    <row r="116" spans="2:65" s="1" customFormat="1" ht="22.5" customHeight="1">
      <c r="B116" s="158"/>
      <c r="C116" s="159" t="s">
        <v>367</v>
      </c>
      <c r="D116" s="159" t="s">
        <v>138</v>
      </c>
      <c r="E116" s="160" t="s">
        <v>535</v>
      </c>
      <c r="F116" s="161" t="s">
        <v>536</v>
      </c>
      <c r="G116" s="162" t="s">
        <v>243</v>
      </c>
      <c r="H116" s="163">
        <v>102</v>
      </c>
      <c r="I116" s="164">
        <v>20.6</v>
      </c>
      <c r="J116" s="165">
        <f t="shared" si="0"/>
        <v>2101.1999999999998</v>
      </c>
      <c r="K116" s="161" t="s">
        <v>235</v>
      </c>
      <c r="L116" s="32"/>
      <c r="M116" s="166" t="s">
        <v>3</v>
      </c>
      <c r="N116" s="167" t="s">
        <v>41</v>
      </c>
      <c r="O116" s="33"/>
      <c r="P116" s="168">
        <f t="shared" si="1"/>
        <v>0</v>
      </c>
      <c r="Q116" s="168">
        <v>4.6000000000000001E-4</v>
      </c>
      <c r="R116" s="168">
        <f t="shared" si="2"/>
        <v>4.6920000000000003E-2</v>
      </c>
      <c r="S116" s="168">
        <v>0</v>
      </c>
      <c r="T116" s="169">
        <f t="shared" si="3"/>
        <v>0</v>
      </c>
      <c r="AR116" s="16" t="s">
        <v>136</v>
      </c>
      <c r="AT116" s="16" t="s">
        <v>138</v>
      </c>
      <c r="AU116" s="16" t="s">
        <v>78</v>
      </c>
      <c r="AY116" s="16" t="s">
        <v>137</v>
      </c>
      <c r="BE116" s="170">
        <f t="shared" si="4"/>
        <v>2101.1999999999998</v>
      </c>
      <c r="BF116" s="170">
        <f t="shared" si="5"/>
        <v>0</v>
      </c>
      <c r="BG116" s="170">
        <f t="shared" si="6"/>
        <v>0</v>
      </c>
      <c r="BH116" s="170">
        <f t="shared" si="7"/>
        <v>0</v>
      </c>
      <c r="BI116" s="170">
        <f t="shared" si="8"/>
        <v>0</v>
      </c>
      <c r="BJ116" s="16" t="s">
        <v>22</v>
      </c>
      <c r="BK116" s="170">
        <f t="shared" si="9"/>
        <v>2101.1999999999998</v>
      </c>
      <c r="BL116" s="16" t="s">
        <v>136</v>
      </c>
      <c r="BM116" s="16" t="s">
        <v>537</v>
      </c>
    </row>
    <row r="117" spans="2:65" s="1" customFormat="1" ht="22.5" customHeight="1">
      <c r="B117" s="158"/>
      <c r="C117" s="159" t="s">
        <v>369</v>
      </c>
      <c r="D117" s="159" t="s">
        <v>138</v>
      </c>
      <c r="E117" s="160" t="s">
        <v>538</v>
      </c>
      <c r="F117" s="161" t="s">
        <v>539</v>
      </c>
      <c r="G117" s="162" t="s">
        <v>243</v>
      </c>
      <c r="H117" s="163">
        <v>102</v>
      </c>
      <c r="I117" s="164">
        <v>10.3</v>
      </c>
      <c r="J117" s="165">
        <f t="shared" si="0"/>
        <v>1050.5999999999999</v>
      </c>
      <c r="K117" s="161" t="s">
        <v>235</v>
      </c>
      <c r="L117" s="32"/>
      <c r="M117" s="166" t="s">
        <v>3</v>
      </c>
      <c r="N117" s="167" t="s">
        <v>41</v>
      </c>
      <c r="O117" s="33"/>
      <c r="P117" s="168">
        <f t="shared" si="1"/>
        <v>0</v>
      </c>
      <c r="Q117" s="168">
        <v>0</v>
      </c>
      <c r="R117" s="168">
        <f t="shared" si="2"/>
        <v>0</v>
      </c>
      <c r="S117" s="168">
        <v>0</v>
      </c>
      <c r="T117" s="169">
        <f t="shared" si="3"/>
        <v>0</v>
      </c>
      <c r="AR117" s="16" t="s">
        <v>136</v>
      </c>
      <c r="AT117" s="16" t="s">
        <v>138</v>
      </c>
      <c r="AU117" s="16" t="s">
        <v>78</v>
      </c>
      <c r="AY117" s="16" t="s">
        <v>137</v>
      </c>
      <c r="BE117" s="170">
        <f t="shared" si="4"/>
        <v>1050.5999999999999</v>
      </c>
      <c r="BF117" s="170">
        <f t="shared" si="5"/>
        <v>0</v>
      </c>
      <c r="BG117" s="170">
        <f t="shared" si="6"/>
        <v>0</v>
      </c>
      <c r="BH117" s="170">
        <f t="shared" si="7"/>
        <v>0</v>
      </c>
      <c r="BI117" s="170">
        <f t="shared" si="8"/>
        <v>0</v>
      </c>
      <c r="BJ117" s="16" t="s">
        <v>22</v>
      </c>
      <c r="BK117" s="170">
        <f t="shared" si="9"/>
        <v>1050.5999999999999</v>
      </c>
      <c r="BL117" s="16" t="s">
        <v>136</v>
      </c>
      <c r="BM117" s="16" t="s">
        <v>540</v>
      </c>
    </row>
    <row r="118" spans="2:65" s="1" customFormat="1" ht="22.5" customHeight="1">
      <c r="B118" s="158"/>
      <c r="C118" s="159" t="s">
        <v>374</v>
      </c>
      <c r="D118" s="159" t="s">
        <v>138</v>
      </c>
      <c r="E118" s="160" t="s">
        <v>349</v>
      </c>
      <c r="F118" s="161" t="s">
        <v>350</v>
      </c>
      <c r="G118" s="162" t="s">
        <v>243</v>
      </c>
      <c r="H118" s="163">
        <v>1089.396</v>
      </c>
      <c r="I118" s="164">
        <v>41.2</v>
      </c>
      <c r="J118" s="165">
        <f t="shared" si="0"/>
        <v>44883.12</v>
      </c>
      <c r="K118" s="161" t="s">
        <v>235</v>
      </c>
      <c r="L118" s="32"/>
      <c r="M118" s="166" t="s">
        <v>3</v>
      </c>
      <c r="N118" s="167" t="s">
        <v>41</v>
      </c>
      <c r="O118" s="33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AR118" s="16" t="s">
        <v>136</v>
      </c>
      <c r="AT118" s="16" t="s">
        <v>138</v>
      </c>
      <c r="AU118" s="16" t="s">
        <v>78</v>
      </c>
      <c r="AY118" s="16" t="s">
        <v>137</v>
      </c>
      <c r="BE118" s="170">
        <f t="shared" si="4"/>
        <v>44883.12</v>
      </c>
      <c r="BF118" s="170">
        <f t="shared" si="5"/>
        <v>0</v>
      </c>
      <c r="BG118" s="170">
        <f t="shared" si="6"/>
        <v>0</v>
      </c>
      <c r="BH118" s="170">
        <f t="shared" si="7"/>
        <v>0</v>
      </c>
      <c r="BI118" s="170">
        <f t="shared" si="8"/>
        <v>0</v>
      </c>
      <c r="BJ118" s="16" t="s">
        <v>22</v>
      </c>
      <c r="BK118" s="170">
        <f t="shared" si="9"/>
        <v>44883.12</v>
      </c>
      <c r="BL118" s="16" t="s">
        <v>136</v>
      </c>
      <c r="BM118" s="16" t="s">
        <v>541</v>
      </c>
    </row>
    <row r="119" spans="2:65" s="1" customFormat="1" ht="22.5" customHeight="1">
      <c r="B119" s="158"/>
      <c r="C119" s="159" t="s">
        <v>379</v>
      </c>
      <c r="D119" s="159" t="s">
        <v>138</v>
      </c>
      <c r="E119" s="160" t="s">
        <v>260</v>
      </c>
      <c r="F119" s="161" t="s">
        <v>261</v>
      </c>
      <c r="G119" s="162" t="s">
        <v>243</v>
      </c>
      <c r="H119" s="163">
        <v>192.74700000000001</v>
      </c>
      <c r="I119" s="164">
        <v>103</v>
      </c>
      <c r="J119" s="165">
        <f t="shared" si="0"/>
        <v>19852.939999999999</v>
      </c>
      <c r="K119" s="161" t="s">
        <v>235</v>
      </c>
      <c r="L119" s="32"/>
      <c r="M119" s="166" t="s">
        <v>3</v>
      </c>
      <c r="N119" s="167" t="s">
        <v>41</v>
      </c>
      <c r="O119" s="33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AR119" s="16" t="s">
        <v>136</v>
      </c>
      <c r="AT119" s="16" t="s">
        <v>138</v>
      </c>
      <c r="AU119" s="16" t="s">
        <v>78</v>
      </c>
      <c r="AY119" s="16" t="s">
        <v>137</v>
      </c>
      <c r="BE119" s="170">
        <f t="shared" si="4"/>
        <v>19852.939999999999</v>
      </c>
      <c r="BF119" s="170">
        <f t="shared" si="5"/>
        <v>0</v>
      </c>
      <c r="BG119" s="170">
        <f t="shared" si="6"/>
        <v>0</v>
      </c>
      <c r="BH119" s="170">
        <f t="shared" si="7"/>
        <v>0</v>
      </c>
      <c r="BI119" s="170">
        <f t="shared" si="8"/>
        <v>0</v>
      </c>
      <c r="BJ119" s="16" t="s">
        <v>22</v>
      </c>
      <c r="BK119" s="170">
        <f t="shared" si="9"/>
        <v>19852.939999999999</v>
      </c>
      <c r="BL119" s="16" t="s">
        <v>136</v>
      </c>
      <c r="BM119" s="16" t="s">
        <v>542</v>
      </c>
    </row>
    <row r="120" spans="2:65" s="1" customFormat="1" ht="22.5" customHeight="1">
      <c r="B120" s="158"/>
      <c r="C120" s="159" t="s">
        <v>383</v>
      </c>
      <c r="D120" s="159" t="s">
        <v>138</v>
      </c>
      <c r="E120" s="160" t="s">
        <v>263</v>
      </c>
      <c r="F120" s="161" t="s">
        <v>264</v>
      </c>
      <c r="G120" s="162" t="s">
        <v>243</v>
      </c>
      <c r="H120" s="163">
        <v>192.74700000000001</v>
      </c>
      <c r="I120" s="164">
        <v>30.900000000000002</v>
      </c>
      <c r="J120" s="165">
        <f t="shared" si="0"/>
        <v>5955.88</v>
      </c>
      <c r="K120" s="161" t="s">
        <v>235</v>
      </c>
      <c r="L120" s="32"/>
      <c r="M120" s="166" t="s">
        <v>3</v>
      </c>
      <c r="N120" s="167" t="s">
        <v>41</v>
      </c>
      <c r="O120" s="33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AR120" s="16" t="s">
        <v>136</v>
      </c>
      <c r="AT120" s="16" t="s">
        <v>138</v>
      </c>
      <c r="AU120" s="16" t="s">
        <v>78</v>
      </c>
      <c r="AY120" s="16" t="s">
        <v>137</v>
      </c>
      <c r="BE120" s="170">
        <f t="shared" si="4"/>
        <v>5955.88</v>
      </c>
      <c r="BF120" s="170">
        <f t="shared" si="5"/>
        <v>0</v>
      </c>
      <c r="BG120" s="170">
        <f t="shared" si="6"/>
        <v>0</v>
      </c>
      <c r="BH120" s="170">
        <f t="shared" si="7"/>
        <v>0</v>
      </c>
      <c r="BI120" s="170">
        <f t="shared" si="8"/>
        <v>0</v>
      </c>
      <c r="BJ120" s="16" t="s">
        <v>22</v>
      </c>
      <c r="BK120" s="170">
        <f t="shared" si="9"/>
        <v>5955.88</v>
      </c>
      <c r="BL120" s="16" t="s">
        <v>136</v>
      </c>
      <c r="BM120" s="16" t="s">
        <v>543</v>
      </c>
    </row>
    <row r="121" spans="2:65" s="1" customFormat="1" ht="22.5" customHeight="1">
      <c r="B121" s="158"/>
      <c r="C121" s="159" t="s">
        <v>388</v>
      </c>
      <c r="D121" s="159" t="s">
        <v>138</v>
      </c>
      <c r="E121" s="160" t="s">
        <v>266</v>
      </c>
      <c r="F121" s="161" t="s">
        <v>267</v>
      </c>
      <c r="G121" s="162" t="s">
        <v>243</v>
      </c>
      <c r="H121" s="163">
        <v>1787.973</v>
      </c>
      <c r="I121" s="164">
        <v>51.5</v>
      </c>
      <c r="J121" s="165">
        <f t="shared" si="0"/>
        <v>92080.61</v>
      </c>
      <c r="K121" s="161" t="s">
        <v>235</v>
      </c>
      <c r="L121" s="32"/>
      <c r="M121" s="166" t="s">
        <v>3</v>
      </c>
      <c r="N121" s="167" t="s">
        <v>41</v>
      </c>
      <c r="O121" s="33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AR121" s="16" t="s">
        <v>136</v>
      </c>
      <c r="AT121" s="16" t="s">
        <v>138</v>
      </c>
      <c r="AU121" s="16" t="s">
        <v>78</v>
      </c>
      <c r="AY121" s="16" t="s">
        <v>137</v>
      </c>
      <c r="BE121" s="170">
        <f t="shared" si="4"/>
        <v>92080.61</v>
      </c>
      <c r="BF121" s="170">
        <f t="shared" si="5"/>
        <v>0</v>
      </c>
      <c r="BG121" s="170">
        <f t="shared" si="6"/>
        <v>0</v>
      </c>
      <c r="BH121" s="170">
        <f t="shared" si="7"/>
        <v>0</v>
      </c>
      <c r="BI121" s="170">
        <f t="shared" si="8"/>
        <v>0</v>
      </c>
      <c r="BJ121" s="16" t="s">
        <v>22</v>
      </c>
      <c r="BK121" s="170">
        <f t="shared" si="9"/>
        <v>92080.61</v>
      </c>
      <c r="BL121" s="16" t="s">
        <v>136</v>
      </c>
      <c r="BM121" s="16" t="s">
        <v>544</v>
      </c>
    </row>
    <row r="122" spans="2:65" s="1" customFormat="1" ht="22.5" customHeight="1">
      <c r="B122" s="158"/>
      <c r="C122" s="159" t="s">
        <v>392</v>
      </c>
      <c r="D122" s="159" t="s">
        <v>138</v>
      </c>
      <c r="E122" s="160" t="s">
        <v>269</v>
      </c>
      <c r="F122" s="161" t="s">
        <v>270</v>
      </c>
      <c r="G122" s="162" t="s">
        <v>271</v>
      </c>
      <c r="H122" s="163">
        <v>3001.2</v>
      </c>
      <c r="I122" s="164">
        <v>10.3</v>
      </c>
      <c r="J122" s="165">
        <f t="shared" si="0"/>
        <v>30912.36</v>
      </c>
      <c r="K122" s="161" t="s">
        <v>235</v>
      </c>
      <c r="L122" s="32"/>
      <c r="M122" s="166" t="s">
        <v>3</v>
      </c>
      <c r="N122" s="167" t="s">
        <v>41</v>
      </c>
      <c r="O122" s="33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AR122" s="16" t="s">
        <v>136</v>
      </c>
      <c r="AT122" s="16" t="s">
        <v>138</v>
      </c>
      <c r="AU122" s="16" t="s">
        <v>78</v>
      </c>
      <c r="AY122" s="16" t="s">
        <v>137</v>
      </c>
      <c r="BE122" s="170">
        <f t="shared" si="4"/>
        <v>30912.36</v>
      </c>
      <c r="BF122" s="170">
        <f t="shared" si="5"/>
        <v>0</v>
      </c>
      <c r="BG122" s="170">
        <f t="shared" si="6"/>
        <v>0</v>
      </c>
      <c r="BH122" s="170">
        <f t="shared" si="7"/>
        <v>0</v>
      </c>
      <c r="BI122" s="170">
        <f t="shared" si="8"/>
        <v>0</v>
      </c>
      <c r="BJ122" s="16" t="s">
        <v>22</v>
      </c>
      <c r="BK122" s="170">
        <f t="shared" si="9"/>
        <v>30912.36</v>
      </c>
      <c r="BL122" s="16" t="s">
        <v>136</v>
      </c>
      <c r="BM122" s="16" t="s">
        <v>545</v>
      </c>
    </row>
    <row r="123" spans="2:65" s="10" customFormat="1" ht="29.85" customHeight="1">
      <c r="B123" s="146"/>
      <c r="D123" s="147" t="s">
        <v>69</v>
      </c>
      <c r="E123" s="185" t="s">
        <v>136</v>
      </c>
      <c r="F123" s="185" t="s">
        <v>378</v>
      </c>
      <c r="I123" s="149"/>
      <c r="J123" s="186">
        <f>BK123</f>
        <v>113416.92000000001</v>
      </c>
      <c r="L123" s="146"/>
      <c r="M123" s="151"/>
      <c r="N123" s="152"/>
      <c r="O123" s="152"/>
      <c r="P123" s="153">
        <f>SUM(P124:P130)</f>
        <v>0</v>
      </c>
      <c r="Q123" s="152"/>
      <c r="R123" s="153">
        <f>SUM(R124:R130)</f>
        <v>359.61354598000003</v>
      </c>
      <c r="S123" s="152"/>
      <c r="T123" s="154">
        <f>SUM(T124:T130)</f>
        <v>0</v>
      </c>
      <c r="AR123" s="155" t="s">
        <v>22</v>
      </c>
      <c r="AT123" s="156" t="s">
        <v>69</v>
      </c>
      <c r="AU123" s="156" t="s">
        <v>22</v>
      </c>
      <c r="AY123" s="155" t="s">
        <v>137</v>
      </c>
      <c r="BK123" s="157">
        <f>SUM(BK124:BK130)</f>
        <v>113416.92000000001</v>
      </c>
    </row>
    <row r="124" spans="2:65" s="1" customFormat="1" ht="22.5" customHeight="1">
      <c r="B124" s="158"/>
      <c r="C124" s="159" t="s">
        <v>396</v>
      </c>
      <c r="D124" s="159" t="s">
        <v>138</v>
      </c>
      <c r="E124" s="160" t="s">
        <v>380</v>
      </c>
      <c r="F124" s="161" t="s">
        <v>381</v>
      </c>
      <c r="G124" s="162" t="s">
        <v>243</v>
      </c>
      <c r="H124" s="163">
        <v>1.875</v>
      </c>
      <c r="I124" s="164">
        <v>618</v>
      </c>
      <c r="J124" s="165">
        <f t="shared" ref="J124:J130" si="10">ROUND(I124*H124,2)</f>
        <v>1158.75</v>
      </c>
      <c r="K124" s="161" t="s">
        <v>235</v>
      </c>
      <c r="L124" s="32"/>
      <c r="M124" s="166" t="s">
        <v>3</v>
      </c>
      <c r="N124" s="167" t="s">
        <v>41</v>
      </c>
      <c r="O124" s="33"/>
      <c r="P124" s="168">
        <f t="shared" ref="P124:P130" si="11">O124*H124</f>
        <v>0</v>
      </c>
      <c r="Q124" s="168">
        <v>0</v>
      </c>
      <c r="R124" s="168">
        <f t="shared" ref="R124:R130" si="12">Q124*H124</f>
        <v>0</v>
      </c>
      <c r="S124" s="168">
        <v>0</v>
      </c>
      <c r="T124" s="169">
        <f t="shared" ref="T124:T130" si="13">S124*H124</f>
        <v>0</v>
      </c>
      <c r="AR124" s="16" t="s">
        <v>136</v>
      </c>
      <c r="AT124" s="16" t="s">
        <v>138</v>
      </c>
      <c r="AU124" s="16" t="s">
        <v>78</v>
      </c>
      <c r="AY124" s="16" t="s">
        <v>137</v>
      </c>
      <c r="BE124" s="170">
        <f t="shared" ref="BE124:BE130" si="14">IF(N124="základní",J124,0)</f>
        <v>1158.75</v>
      </c>
      <c r="BF124" s="170">
        <f t="shared" ref="BF124:BF130" si="15">IF(N124="snížená",J124,0)</f>
        <v>0</v>
      </c>
      <c r="BG124" s="170">
        <f t="shared" ref="BG124:BG130" si="16">IF(N124="zákl. přenesená",J124,0)</f>
        <v>0</v>
      </c>
      <c r="BH124" s="170">
        <f t="shared" ref="BH124:BH130" si="17">IF(N124="sníž. přenesená",J124,0)</f>
        <v>0</v>
      </c>
      <c r="BI124" s="170">
        <f t="shared" ref="BI124:BI130" si="18">IF(N124="nulová",J124,0)</f>
        <v>0</v>
      </c>
      <c r="BJ124" s="16" t="s">
        <v>22</v>
      </c>
      <c r="BK124" s="170">
        <f t="shared" ref="BK124:BK130" si="19">ROUND(I124*H124,2)</f>
        <v>1158.75</v>
      </c>
      <c r="BL124" s="16" t="s">
        <v>136</v>
      </c>
      <c r="BM124" s="16" t="s">
        <v>546</v>
      </c>
    </row>
    <row r="125" spans="2:65" s="1" customFormat="1" ht="22.5" customHeight="1">
      <c r="B125" s="158"/>
      <c r="C125" s="159" t="s">
        <v>400</v>
      </c>
      <c r="D125" s="159" t="s">
        <v>138</v>
      </c>
      <c r="E125" s="160" t="s">
        <v>384</v>
      </c>
      <c r="F125" s="161" t="s">
        <v>385</v>
      </c>
      <c r="G125" s="162" t="s">
        <v>243</v>
      </c>
      <c r="H125" s="163">
        <v>187.87200000000001</v>
      </c>
      <c r="I125" s="164">
        <v>515</v>
      </c>
      <c r="J125" s="165">
        <f t="shared" si="10"/>
        <v>96754.08</v>
      </c>
      <c r="K125" s="161" t="s">
        <v>235</v>
      </c>
      <c r="L125" s="32"/>
      <c r="M125" s="166" t="s">
        <v>3</v>
      </c>
      <c r="N125" s="167" t="s">
        <v>41</v>
      </c>
      <c r="O125" s="33"/>
      <c r="P125" s="168">
        <f t="shared" si="11"/>
        <v>0</v>
      </c>
      <c r="Q125" s="168">
        <v>1.8907700000000001</v>
      </c>
      <c r="R125" s="168">
        <f t="shared" si="12"/>
        <v>355.22274144000005</v>
      </c>
      <c r="S125" s="168">
        <v>0</v>
      </c>
      <c r="T125" s="169">
        <f t="shared" si="13"/>
        <v>0</v>
      </c>
      <c r="AR125" s="16" t="s">
        <v>136</v>
      </c>
      <c r="AT125" s="16" t="s">
        <v>138</v>
      </c>
      <c r="AU125" s="16" t="s">
        <v>78</v>
      </c>
      <c r="AY125" s="16" t="s">
        <v>137</v>
      </c>
      <c r="BE125" s="170">
        <f t="shared" si="14"/>
        <v>96754.08</v>
      </c>
      <c r="BF125" s="170">
        <f t="shared" si="15"/>
        <v>0</v>
      </c>
      <c r="BG125" s="170">
        <f t="shared" si="16"/>
        <v>0</v>
      </c>
      <c r="BH125" s="170">
        <f t="shared" si="17"/>
        <v>0</v>
      </c>
      <c r="BI125" s="170">
        <f t="shared" si="18"/>
        <v>0</v>
      </c>
      <c r="BJ125" s="16" t="s">
        <v>22</v>
      </c>
      <c r="BK125" s="170">
        <f t="shared" si="19"/>
        <v>96754.08</v>
      </c>
      <c r="BL125" s="16" t="s">
        <v>136</v>
      </c>
      <c r="BM125" s="16" t="s">
        <v>547</v>
      </c>
    </row>
    <row r="126" spans="2:65" s="1" customFormat="1" ht="22.5" customHeight="1">
      <c r="B126" s="158"/>
      <c r="C126" s="159" t="s">
        <v>404</v>
      </c>
      <c r="D126" s="159" t="s">
        <v>138</v>
      </c>
      <c r="E126" s="160" t="s">
        <v>548</v>
      </c>
      <c r="F126" s="161" t="s">
        <v>549</v>
      </c>
      <c r="G126" s="162" t="s">
        <v>243</v>
      </c>
      <c r="H126" s="163">
        <v>1.875</v>
      </c>
      <c r="I126" s="164">
        <v>2575</v>
      </c>
      <c r="J126" s="165">
        <f t="shared" si="10"/>
        <v>4828.13</v>
      </c>
      <c r="K126" s="161" t="s">
        <v>235</v>
      </c>
      <c r="L126" s="32"/>
      <c r="M126" s="166" t="s">
        <v>3</v>
      </c>
      <c r="N126" s="167" t="s">
        <v>41</v>
      </c>
      <c r="O126" s="33"/>
      <c r="P126" s="168">
        <f t="shared" si="11"/>
        <v>0</v>
      </c>
      <c r="Q126" s="168">
        <v>2.234</v>
      </c>
      <c r="R126" s="168">
        <f t="shared" si="12"/>
        <v>4.1887499999999998</v>
      </c>
      <c r="S126" s="168">
        <v>0</v>
      </c>
      <c r="T126" s="169">
        <f t="shared" si="13"/>
        <v>0</v>
      </c>
      <c r="AR126" s="16" t="s">
        <v>136</v>
      </c>
      <c r="AT126" s="16" t="s">
        <v>138</v>
      </c>
      <c r="AU126" s="16" t="s">
        <v>78</v>
      </c>
      <c r="AY126" s="16" t="s">
        <v>137</v>
      </c>
      <c r="BE126" s="170">
        <f t="shared" si="14"/>
        <v>4828.13</v>
      </c>
      <c r="BF126" s="170">
        <f t="shared" si="15"/>
        <v>0</v>
      </c>
      <c r="BG126" s="170">
        <f t="shared" si="16"/>
        <v>0</v>
      </c>
      <c r="BH126" s="170">
        <f t="shared" si="17"/>
        <v>0</v>
      </c>
      <c r="BI126" s="170">
        <f t="shared" si="18"/>
        <v>0</v>
      </c>
      <c r="BJ126" s="16" t="s">
        <v>22</v>
      </c>
      <c r="BK126" s="170">
        <f t="shared" si="19"/>
        <v>4828.13</v>
      </c>
      <c r="BL126" s="16" t="s">
        <v>136</v>
      </c>
      <c r="BM126" s="16" t="s">
        <v>550</v>
      </c>
    </row>
    <row r="127" spans="2:65" s="1" customFormat="1" ht="22.5" customHeight="1">
      <c r="B127" s="158"/>
      <c r="C127" s="159" t="s">
        <v>408</v>
      </c>
      <c r="D127" s="159" t="s">
        <v>138</v>
      </c>
      <c r="E127" s="160" t="s">
        <v>551</v>
      </c>
      <c r="F127" s="161" t="s">
        <v>552</v>
      </c>
      <c r="G127" s="162" t="s">
        <v>243</v>
      </c>
      <c r="H127" s="163">
        <v>1.125</v>
      </c>
      <c r="I127" s="164">
        <v>2575</v>
      </c>
      <c r="J127" s="165">
        <f t="shared" si="10"/>
        <v>2896.88</v>
      </c>
      <c r="K127" s="161" t="s">
        <v>235</v>
      </c>
      <c r="L127" s="32"/>
      <c r="M127" s="166" t="s">
        <v>3</v>
      </c>
      <c r="N127" s="167" t="s">
        <v>41</v>
      </c>
      <c r="O127" s="33"/>
      <c r="P127" s="168">
        <f t="shared" si="11"/>
        <v>0</v>
      </c>
      <c r="Q127" s="168">
        <v>0</v>
      </c>
      <c r="R127" s="168">
        <f t="shared" si="12"/>
        <v>0</v>
      </c>
      <c r="S127" s="168">
        <v>0</v>
      </c>
      <c r="T127" s="169">
        <f t="shared" si="13"/>
        <v>0</v>
      </c>
      <c r="AR127" s="16" t="s">
        <v>136</v>
      </c>
      <c r="AT127" s="16" t="s">
        <v>138</v>
      </c>
      <c r="AU127" s="16" t="s">
        <v>78</v>
      </c>
      <c r="AY127" s="16" t="s">
        <v>137</v>
      </c>
      <c r="BE127" s="170">
        <f t="shared" si="14"/>
        <v>2896.88</v>
      </c>
      <c r="BF127" s="170">
        <f t="shared" si="15"/>
        <v>0</v>
      </c>
      <c r="BG127" s="170">
        <f t="shared" si="16"/>
        <v>0</v>
      </c>
      <c r="BH127" s="170">
        <f t="shared" si="17"/>
        <v>0</v>
      </c>
      <c r="BI127" s="170">
        <f t="shared" si="18"/>
        <v>0</v>
      </c>
      <c r="BJ127" s="16" t="s">
        <v>22</v>
      </c>
      <c r="BK127" s="170">
        <f t="shared" si="19"/>
        <v>2896.88</v>
      </c>
      <c r="BL127" s="16" t="s">
        <v>136</v>
      </c>
      <c r="BM127" s="16" t="s">
        <v>553</v>
      </c>
    </row>
    <row r="128" spans="2:65" s="1" customFormat="1" ht="22.5" customHeight="1">
      <c r="B128" s="158"/>
      <c r="C128" s="159" t="s">
        <v>412</v>
      </c>
      <c r="D128" s="159" t="s">
        <v>138</v>
      </c>
      <c r="E128" s="160" t="s">
        <v>554</v>
      </c>
      <c r="F128" s="161" t="s">
        <v>555</v>
      </c>
      <c r="G128" s="162" t="s">
        <v>271</v>
      </c>
      <c r="H128" s="163">
        <v>1.65</v>
      </c>
      <c r="I128" s="164">
        <v>257.5</v>
      </c>
      <c r="J128" s="165">
        <f t="shared" si="10"/>
        <v>424.88</v>
      </c>
      <c r="K128" s="161" t="s">
        <v>235</v>
      </c>
      <c r="L128" s="32"/>
      <c r="M128" s="166" t="s">
        <v>3</v>
      </c>
      <c r="N128" s="167" t="s">
        <v>41</v>
      </c>
      <c r="O128" s="33"/>
      <c r="P128" s="168">
        <f t="shared" si="11"/>
        <v>0</v>
      </c>
      <c r="Q128" s="168">
        <v>6.3200000000000001E-3</v>
      </c>
      <c r="R128" s="168">
        <f t="shared" si="12"/>
        <v>1.0428E-2</v>
      </c>
      <c r="S128" s="168">
        <v>0</v>
      </c>
      <c r="T128" s="169">
        <f t="shared" si="13"/>
        <v>0</v>
      </c>
      <c r="AR128" s="16" t="s">
        <v>136</v>
      </c>
      <c r="AT128" s="16" t="s">
        <v>138</v>
      </c>
      <c r="AU128" s="16" t="s">
        <v>78</v>
      </c>
      <c r="AY128" s="16" t="s">
        <v>137</v>
      </c>
      <c r="BE128" s="170">
        <f t="shared" si="14"/>
        <v>424.88</v>
      </c>
      <c r="BF128" s="170">
        <f t="shared" si="15"/>
        <v>0</v>
      </c>
      <c r="BG128" s="170">
        <f t="shared" si="16"/>
        <v>0</v>
      </c>
      <c r="BH128" s="170">
        <f t="shared" si="17"/>
        <v>0</v>
      </c>
      <c r="BI128" s="170">
        <f t="shared" si="18"/>
        <v>0</v>
      </c>
      <c r="BJ128" s="16" t="s">
        <v>22</v>
      </c>
      <c r="BK128" s="170">
        <f t="shared" si="19"/>
        <v>424.88</v>
      </c>
      <c r="BL128" s="16" t="s">
        <v>136</v>
      </c>
      <c r="BM128" s="16" t="s">
        <v>556</v>
      </c>
    </row>
    <row r="129" spans="2:65" s="1" customFormat="1" ht="22.5" customHeight="1">
      <c r="B129" s="158"/>
      <c r="C129" s="159" t="s">
        <v>416</v>
      </c>
      <c r="D129" s="159" t="s">
        <v>138</v>
      </c>
      <c r="E129" s="160" t="s">
        <v>557</v>
      </c>
      <c r="F129" s="161" t="s">
        <v>558</v>
      </c>
      <c r="G129" s="162" t="s">
        <v>271</v>
      </c>
      <c r="H129" s="163">
        <v>15</v>
      </c>
      <c r="I129" s="164">
        <v>257.5</v>
      </c>
      <c r="J129" s="165">
        <f t="shared" si="10"/>
        <v>3862.5</v>
      </c>
      <c r="K129" s="161" t="s">
        <v>235</v>
      </c>
      <c r="L129" s="32"/>
      <c r="M129" s="166" t="s">
        <v>3</v>
      </c>
      <c r="N129" s="167" t="s">
        <v>41</v>
      </c>
      <c r="O129" s="33"/>
      <c r="P129" s="168">
        <f t="shared" si="11"/>
        <v>0</v>
      </c>
      <c r="Q129" s="168">
        <v>6.3899999999999998E-3</v>
      </c>
      <c r="R129" s="168">
        <f t="shared" si="12"/>
        <v>9.5849999999999991E-2</v>
      </c>
      <c r="S129" s="168">
        <v>0</v>
      </c>
      <c r="T129" s="169">
        <f t="shared" si="13"/>
        <v>0</v>
      </c>
      <c r="AR129" s="16" t="s">
        <v>136</v>
      </c>
      <c r="AT129" s="16" t="s">
        <v>138</v>
      </c>
      <c r="AU129" s="16" t="s">
        <v>78</v>
      </c>
      <c r="AY129" s="16" t="s">
        <v>137</v>
      </c>
      <c r="BE129" s="170">
        <f t="shared" si="14"/>
        <v>3862.5</v>
      </c>
      <c r="BF129" s="170">
        <f t="shared" si="15"/>
        <v>0</v>
      </c>
      <c r="BG129" s="170">
        <f t="shared" si="16"/>
        <v>0</v>
      </c>
      <c r="BH129" s="170">
        <f t="shared" si="17"/>
        <v>0</v>
      </c>
      <c r="BI129" s="170">
        <f t="shared" si="18"/>
        <v>0</v>
      </c>
      <c r="BJ129" s="16" t="s">
        <v>22</v>
      </c>
      <c r="BK129" s="170">
        <f t="shared" si="19"/>
        <v>3862.5</v>
      </c>
      <c r="BL129" s="16" t="s">
        <v>136</v>
      </c>
      <c r="BM129" s="16" t="s">
        <v>559</v>
      </c>
    </row>
    <row r="130" spans="2:65" s="1" customFormat="1" ht="31.5" customHeight="1">
      <c r="B130" s="158"/>
      <c r="C130" s="159" t="s">
        <v>420</v>
      </c>
      <c r="D130" s="159" t="s">
        <v>138</v>
      </c>
      <c r="E130" s="160" t="s">
        <v>560</v>
      </c>
      <c r="F130" s="161" t="s">
        <v>561</v>
      </c>
      <c r="G130" s="162" t="s">
        <v>291</v>
      </c>
      <c r="H130" s="163">
        <v>0.113</v>
      </c>
      <c r="I130" s="164">
        <v>30900</v>
      </c>
      <c r="J130" s="165">
        <f t="shared" si="10"/>
        <v>3491.7</v>
      </c>
      <c r="K130" s="161" t="s">
        <v>235</v>
      </c>
      <c r="L130" s="32"/>
      <c r="M130" s="166" t="s">
        <v>3</v>
      </c>
      <c r="N130" s="167" t="s">
        <v>41</v>
      </c>
      <c r="O130" s="33"/>
      <c r="P130" s="168">
        <f t="shared" si="11"/>
        <v>0</v>
      </c>
      <c r="Q130" s="168">
        <v>0.84758</v>
      </c>
      <c r="R130" s="168">
        <f t="shared" si="12"/>
        <v>9.5776540000000007E-2</v>
      </c>
      <c r="S130" s="168">
        <v>0</v>
      </c>
      <c r="T130" s="169">
        <f t="shared" si="13"/>
        <v>0</v>
      </c>
      <c r="AR130" s="16" t="s">
        <v>136</v>
      </c>
      <c r="AT130" s="16" t="s">
        <v>138</v>
      </c>
      <c r="AU130" s="16" t="s">
        <v>78</v>
      </c>
      <c r="AY130" s="16" t="s">
        <v>137</v>
      </c>
      <c r="BE130" s="170">
        <f t="shared" si="14"/>
        <v>3491.7</v>
      </c>
      <c r="BF130" s="170">
        <f t="shared" si="15"/>
        <v>0</v>
      </c>
      <c r="BG130" s="170">
        <f t="shared" si="16"/>
        <v>0</v>
      </c>
      <c r="BH130" s="170">
        <f t="shared" si="17"/>
        <v>0</v>
      </c>
      <c r="BI130" s="170">
        <f t="shared" si="18"/>
        <v>0</v>
      </c>
      <c r="BJ130" s="16" t="s">
        <v>22</v>
      </c>
      <c r="BK130" s="170">
        <f t="shared" si="19"/>
        <v>3491.7</v>
      </c>
      <c r="BL130" s="16" t="s">
        <v>136</v>
      </c>
      <c r="BM130" s="16" t="s">
        <v>562</v>
      </c>
    </row>
    <row r="131" spans="2:65" s="10" customFormat="1" ht="29.85" customHeight="1">
      <c r="B131" s="146"/>
      <c r="D131" s="147" t="s">
        <v>69</v>
      </c>
      <c r="E131" s="185" t="s">
        <v>155</v>
      </c>
      <c r="F131" s="185" t="s">
        <v>387</v>
      </c>
      <c r="I131" s="149"/>
      <c r="J131" s="186">
        <f>BK131</f>
        <v>47668.399999999994</v>
      </c>
      <c r="L131" s="146"/>
      <c r="M131" s="151"/>
      <c r="N131" s="152"/>
      <c r="O131" s="152"/>
      <c r="P131" s="153">
        <f>SUM(P132:P136)</f>
        <v>0</v>
      </c>
      <c r="Q131" s="152"/>
      <c r="R131" s="153">
        <f>SUM(R132:R136)</f>
        <v>0</v>
      </c>
      <c r="S131" s="152"/>
      <c r="T131" s="154">
        <f>SUM(T132:T136)</f>
        <v>0</v>
      </c>
      <c r="AR131" s="155" t="s">
        <v>22</v>
      </c>
      <c r="AT131" s="156" t="s">
        <v>69</v>
      </c>
      <c r="AU131" s="156" t="s">
        <v>22</v>
      </c>
      <c r="AY131" s="155" t="s">
        <v>137</v>
      </c>
      <c r="BK131" s="157">
        <f>SUM(BK132:BK136)</f>
        <v>47668.399999999994</v>
      </c>
    </row>
    <row r="132" spans="2:65" s="1" customFormat="1" ht="22.5" customHeight="1">
      <c r="B132" s="158"/>
      <c r="C132" s="159" t="s">
        <v>425</v>
      </c>
      <c r="D132" s="159" t="s">
        <v>138</v>
      </c>
      <c r="E132" s="160" t="s">
        <v>393</v>
      </c>
      <c r="F132" s="161" t="s">
        <v>394</v>
      </c>
      <c r="G132" s="162" t="s">
        <v>271</v>
      </c>
      <c r="H132" s="163">
        <v>52</v>
      </c>
      <c r="I132" s="164">
        <v>133.9</v>
      </c>
      <c r="J132" s="165">
        <f>ROUND(I132*H132,2)</f>
        <v>6962.8</v>
      </c>
      <c r="K132" s="161" t="s">
        <v>235</v>
      </c>
      <c r="L132" s="32"/>
      <c r="M132" s="166" t="s">
        <v>3</v>
      </c>
      <c r="N132" s="167" t="s">
        <v>41</v>
      </c>
      <c r="O132" s="33"/>
      <c r="P132" s="168">
        <f>O132*H132</f>
        <v>0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16" t="s">
        <v>136</v>
      </c>
      <c r="AT132" s="16" t="s">
        <v>138</v>
      </c>
      <c r="AU132" s="16" t="s">
        <v>78</v>
      </c>
      <c r="AY132" s="16" t="s">
        <v>137</v>
      </c>
      <c r="BE132" s="170">
        <f>IF(N132="základní",J132,0)</f>
        <v>6962.8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22</v>
      </c>
      <c r="BK132" s="170">
        <f>ROUND(I132*H132,2)</f>
        <v>6962.8</v>
      </c>
      <c r="BL132" s="16" t="s">
        <v>136</v>
      </c>
      <c r="BM132" s="16" t="s">
        <v>563</v>
      </c>
    </row>
    <row r="133" spans="2:65" s="1" customFormat="1" ht="22.5" customHeight="1">
      <c r="B133" s="158"/>
      <c r="C133" s="159" t="s">
        <v>429</v>
      </c>
      <c r="D133" s="159" t="s">
        <v>138</v>
      </c>
      <c r="E133" s="160" t="s">
        <v>397</v>
      </c>
      <c r="F133" s="161" t="s">
        <v>398</v>
      </c>
      <c r="G133" s="162" t="s">
        <v>271</v>
      </c>
      <c r="H133" s="163">
        <v>52</v>
      </c>
      <c r="I133" s="164">
        <v>133.9</v>
      </c>
      <c r="J133" s="165">
        <f>ROUND(I133*H133,2)</f>
        <v>6962.8</v>
      </c>
      <c r="K133" s="161" t="s">
        <v>235</v>
      </c>
      <c r="L133" s="32"/>
      <c r="M133" s="166" t="s">
        <v>3</v>
      </c>
      <c r="N133" s="167" t="s">
        <v>41</v>
      </c>
      <c r="O133" s="33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6" t="s">
        <v>136</v>
      </c>
      <c r="AT133" s="16" t="s">
        <v>138</v>
      </c>
      <c r="AU133" s="16" t="s">
        <v>78</v>
      </c>
      <c r="AY133" s="16" t="s">
        <v>137</v>
      </c>
      <c r="BE133" s="170">
        <f>IF(N133="základní",J133,0)</f>
        <v>6962.8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22</v>
      </c>
      <c r="BK133" s="170">
        <f>ROUND(I133*H133,2)</f>
        <v>6962.8</v>
      </c>
      <c r="BL133" s="16" t="s">
        <v>136</v>
      </c>
      <c r="BM133" s="16" t="s">
        <v>564</v>
      </c>
    </row>
    <row r="134" spans="2:65" s="1" customFormat="1" ht="31.5" customHeight="1">
      <c r="B134" s="158"/>
      <c r="C134" s="159" t="s">
        <v>433</v>
      </c>
      <c r="D134" s="159" t="s">
        <v>138</v>
      </c>
      <c r="E134" s="160" t="s">
        <v>405</v>
      </c>
      <c r="F134" s="161" t="s">
        <v>406</v>
      </c>
      <c r="G134" s="162" t="s">
        <v>271</v>
      </c>
      <c r="H134" s="163">
        <v>52</v>
      </c>
      <c r="I134" s="164">
        <v>195.70000000000002</v>
      </c>
      <c r="J134" s="165">
        <f>ROUND(I134*H134,2)</f>
        <v>10176.4</v>
      </c>
      <c r="K134" s="161" t="s">
        <v>235</v>
      </c>
      <c r="L134" s="32"/>
      <c r="M134" s="166" t="s">
        <v>3</v>
      </c>
      <c r="N134" s="167" t="s">
        <v>41</v>
      </c>
      <c r="O134" s="33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6" t="s">
        <v>136</v>
      </c>
      <c r="AT134" s="16" t="s">
        <v>138</v>
      </c>
      <c r="AU134" s="16" t="s">
        <v>78</v>
      </c>
      <c r="AY134" s="16" t="s">
        <v>137</v>
      </c>
      <c r="BE134" s="170">
        <f>IF(N134="základní",J134,0)</f>
        <v>10176.4</v>
      </c>
      <c r="BF134" s="170">
        <f>IF(N134="snížená",J134,0)</f>
        <v>0</v>
      </c>
      <c r="BG134" s="170">
        <f>IF(N134="zákl. přenesená",J134,0)</f>
        <v>0</v>
      </c>
      <c r="BH134" s="170">
        <f>IF(N134="sníž. přenesená",J134,0)</f>
        <v>0</v>
      </c>
      <c r="BI134" s="170">
        <f>IF(N134="nulová",J134,0)</f>
        <v>0</v>
      </c>
      <c r="BJ134" s="16" t="s">
        <v>22</v>
      </c>
      <c r="BK134" s="170">
        <f>ROUND(I134*H134,2)</f>
        <v>10176.4</v>
      </c>
      <c r="BL134" s="16" t="s">
        <v>136</v>
      </c>
      <c r="BM134" s="16" t="s">
        <v>565</v>
      </c>
    </row>
    <row r="135" spans="2:65" s="1" customFormat="1" ht="22.5" customHeight="1">
      <c r="B135" s="158"/>
      <c r="C135" s="159" t="s">
        <v>437</v>
      </c>
      <c r="D135" s="159" t="s">
        <v>138</v>
      </c>
      <c r="E135" s="160" t="s">
        <v>413</v>
      </c>
      <c r="F135" s="161" t="s">
        <v>414</v>
      </c>
      <c r="G135" s="162" t="s">
        <v>271</v>
      </c>
      <c r="H135" s="163">
        <v>52</v>
      </c>
      <c r="I135" s="164">
        <v>226.6</v>
      </c>
      <c r="J135" s="165">
        <f>ROUND(I135*H135,2)</f>
        <v>11783.2</v>
      </c>
      <c r="K135" s="161" t="s">
        <v>235</v>
      </c>
      <c r="L135" s="32"/>
      <c r="M135" s="166" t="s">
        <v>3</v>
      </c>
      <c r="N135" s="167" t="s">
        <v>41</v>
      </c>
      <c r="O135" s="33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6" t="s">
        <v>136</v>
      </c>
      <c r="AT135" s="16" t="s">
        <v>138</v>
      </c>
      <c r="AU135" s="16" t="s">
        <v>78</v>
      </c>
      <c r="AY135" s="16" t="s">
        <v>137</v>
      </c>
      <c r="BE135" s="170">
        <f>IF(N135="základní",J135,0)</f>
        <v>11783.2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22</v>
      </c>
      <c r="BK135" s="170">
        <f>ROUND(I135*H135,2)</f>
        <v>11783.2</v>
      </c>
      <c r="BL135" s="16" t="s">
        <v>136</v>
      </c>
      <c r="BM135" s="16" t="s">
        <v>566</v>
      </c>
    </row>
    <row r="136" spans="2:65" s="1" customFormat="1" ht="22.5" customHeight="1">
      <c r="B136" s="158"/>
      <c r="C136" s="159" t="s">
        <v>441</v>
      </c>
      <c r="D136" s="159" t="s">
        <v>138</v>
      </c>
      <c r="E136" s="160" t="s">
        <v>417</v>
      </c>
      <c r="F136" s="161" t="s">
        <v>418</v>
      </c>
      <c r="G136" s="162" t="s">
        <v>271</v>
      </c>
      <c r="H136" s="163">
        <v>52</v>
      </c>
      <c r="I136" s="164">
        <v>226.6</v>
      </c>
      <c r="J136" s="165">
        <f>ROUND(I136*H136,2)</f>
        <v>11783.2</v>
      </c>
      <c r="K136" s="161" t="s">
        <v>235</v>
      </c>
      <c r="L136" s="32"/>
      <c r="M136" s="166" t="s">
        <v>3</v>
      </c>
      <c r="N136" s="167" t="s">
        <v>41</v>
      </c>
      <c r="O136" s="33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AR136" s="16" t="s">
        <v>136</v>
      </c>
      <c r="AT136" s="16" t="s">
        <v>138</v>
      </c>
      <c r="AU136" s="16" t="s">
        <v>78</v>
      </c>
      <c r="AY136" s="16" t="s">
        <v>137</v>
      </c>
      <c r="BE136" s="170">
        <f>IF(N136="základní",J136,0)</f>
        <v>11783.2</v>
      </c>
      <c r="BF136" s="170">
        <f>IF(N136="snížená",J136,0)</f>
        <v>0</v>
      </c>
      <c r="BG136" s="170">
        <f>IF(N136="zákl. přenesená",J136,0)</f>
        <v>0</v>
      </c>
      <c r="BH136" s="170">
        <f>IF(N136="sníž. přenesená",J136,0)</f>
        <v>0</v>
      </c>
      <c r="BI136" s="170">
        <f>IF(N136="nulová",J136,0)</f>
        <v>0</v>
      </c>
      <c r="BJ136" s="16" t="s">
        <v>22</v>
      </c>
      <c r="BK136" s="170">
        <f>ROUND(I136*H136,2)</f>
        <v>11783.2</v>
      </c>
      <c r="BL136" s="16" t="s">
        <v>136</v>
      </c>
      <c r="BM136" s="16" t="s">
        <v>567</v>
      </c>
    </row>
    <row r="137" spans="2:65" s="10" customFormat="1" ht="29.85" customHeight="1">
      <c r="B137" s="146"/>
      <c r="D137" s="147" t="s">
        <v>69</v>
      </c>
      <c r="E137" s="185" t="s">
        <v>167</v>
      </c>
      <c r="F137" s="185" t="s">
        <v>424</v>
      </c>
      <c r="I137" s="149"/>
      <c r="J137" s="186">
        <f>BK137</f>
        <v>1288159.2000000002</v>
      </c>
      <c r="L137" s="146"/>
      <c r="M137" s="151"/>
      <c r="N137" s="152"/>
      <c r="O137" s="152"/>
      <c r="P137" s="153">
        <f>SUM(P138:P168)</f>
        <v>0</v>
      </c>
      <c r="Q137" s="152"/>
      <c r="R137" s="153">
        <f>SUM(R138:R168)</f>
        <v>8.0497699999999988</v>
      </c>
      <c r="S137" s="152"/>
      <c r="T137" s="154">
        <f>SUM(T138:T168)</f>
        <v>0</v>
      </c>
      <c r="AR137" s="155" t="s">
        <v>22</v>
      </c>
      <c r="AT137" s="156" t="s">
        <v>69</v>
      </c>
      <c r="AU137" s="156" t="s">
        <v>22</v>
      </c>
      <c r="AY137" s="155" t="s">
        <v>137</v>
      </c>
      <c r="BK137" s="157">
        <f>SUM(BK138:BK168)</f>
        <v>1288159.2000000002</v>
      </c>
    </row>
    <row r="138" spans="2:65" s="1" customFormat="1" ht="31.5" customHeight="1">
      <c r="B138" s="158"/>
      <c r="C138" s="159" t="s">
        <v>446</v>
      </c>
      <c r="D138" s="159" t="s">
        <v>138</v>
      </c>
      <c r="E138" s="160" t="s">
        <v>568</v>
      </c>
      <c r="F138" s="161" t="s">
        <v>569</v>
      </c>
      <c r="G138" s="162" t="s">
        <v>431</v>
      </c>
      <c r="H138" s="163">
        <v>2</v>
      </c>
      <c r="I138" s="164">
        <v>432.6</v>
      </c>
      <c r="J138" s="165">
        <f t="shared" ref="J138:J168" si="20">ROUND(I138*H138,2)</f>
        <v>865.2</v>
      </c>
      <c r="K138" s="161" t="s">
        <v>235</v>
      </c>
      <c r="L138" s="32"/>
      <c r="M138" s="166" t="s">
        <v>3</v>
      </c>
      <c r="N138" s="167" t="s">
        <v>41</v>
      </c>
      <c r="O138" s="33"/>
      <c r="P138" s="168">
        <f t="shared" ref="P138:P168" si="21">O138*H138</f>
        <v>0</v>
      </c>
      <c r="Q138" s="168">
        <v>0</v>
      </c>
      <c r="R138" s="168">
        <f t="shared" ref="R138:R168" si="22">Q138*H138</f>
        <v>0</v>
      </c>
      <c r="S138" s="168">
        <v>0</v>
      </c>
      <c r="T138" s="169">
        <f t="shared" ref="T138:T168" si="23">S138*H138</f>
        <v>0</v>
      </c>
      <c r="AR138" s="16" t="s">
        <v>136</v>
      </c>
      <c r="AT138" s="16" t="s">
        <v>138</v>
      </c>
      <c r="AU138" s="16" t="s">
        <v>78</v>
      </c>
      <c r="AY138" s="16" t="s">
        <v>137</v>
      </c>
      <c r="BE138" s="170">
        <f t="shared" ref="BE138:BE168" si="24">IF(N138="základní",J138,0)</f>
        <v>865.2</v>
      </c>
      <c r="BF138" s="170">
        <f t="shared" ref="BF138:BF168" si="25">IF(N138="snížená",J138,0)</f>
        <v>0</v>
      </c>
      <c r="BG138" s="170">
        <f t="shared" ref="BG138:BG168" si="26">IF(N138="zákl. přenesená",J138,0)</f>
        <v>0</v>
      </c>
      <c r="BH138" s="170">
        <f t="shared" ref="BH138:BH168" si="27">IF(N138="sníž. přenesená",J138,0)</f>
        <v>0</v>
      </c>
      <c r="BI138" s="170">
        <f t="shared" ref="BI138:BI168" si="28">IF(N138="nulová",J138,0)</f>
        <v>0</v>
      </c>
      <c r="BJ138" s="16" t="s">
        <v>22</v>
      </c>
      <c r="BK138" s="170">
        <f t="shared" ref="BK138:BK168" si="29">ROUND(I138*H138,2)</f>
        <v>865.2</v>
      </c>
      <c r="BL138" s="16" t="s">
        <v>136</v>
      </c>
      <c r="BM138" s="16" t="s">
        <v>570</v>
      </c>
    </row>
    <row r="139" spans="2:65" s="1" customFormat="1" ht="22.5" customHeight="1">
      <c r="B139" s="158"/>
      <c r="C139" s="187" t="s">
        <v>450</v>
      </c>
      <c r="D139" s="187" t="s">
        <v>361</v>
      </c>
      <c r="E139" s="188" t="s">
        <v>571</v>
      </c>
      <c r="F139" s="189" t="s">
        <v>572</v>
      </c>
      <c r="G139" s="190" t="s">
        <v>573</v>
      </c>
      <c r="H139" s="191">
        <v>2</v>
      </c>
      <c r="I139" s="192">
        <v>1960.2959999999998</v>
      </c>
      <c r="J139" s="193">
        <f t="shared" si="20"/>
        <v>3920.59</v>
      </c>
      <c r="K139" s="189" t="s">
        <v>235</v>
      </c>
      <c r="L139" s="194"/>
      <c r="M139" s="195" t="s">
        <v>3</v>
      </c>
      <c r="N139" s="196" t="s">
        <v>41</v>
      </c>
      <c r="O139" s="33"/>
      <c r="P139" s="168">
        <f t="shared" si="21"/>
        <v>0</v>
      </c>
      <c r="Q139" s="168">
        <v>1.34E-2</v>
      </c>
      <c r="R139" s="168">
        <f t="shared" si="22"/>
        <v>2.6800000000000001E-2</v>
      </c>
      <c r="S139" s="168">
        <v>0</v>
      </c>
      <c r="T139" s="169">
        <f t="shared" si="23"/>
        <v>0</v>
      </c>
      <c r="AR139" s="16" t="s">
        <v>167</v>
      </c>
      <c r="AT139" s="16" t="s">
        <v>361</v>
      </c>
      <c r="AU139" s="16" t="s">
        <v>78</v>
      </c>
      <c r="AY139" s="16" t="s">
        <v>137</v>
      </c>
      <c r="BE139" s="170">
        <f t="shared" si="24"/>
        <v>3920.59</v>
      </c>
      <c r="BF139" s="170">
        <f t="shared" si="25"/>
        <v>0</v>
      </c>
      <c r="BG139" s="170">
        <f t="shared" si="26"/>
        <v>0</v>
      </c>
      <c r="BH139" s="170">
        <f t="shared" si="27"/>
        <v>0</v>
      </c>
      <c r="BI139" s="170">
        <f t="shared" si="28"/>
        <v>0</v>
      </c>
      <c r="BJ139" s="16" t="s">
        <v>22</v>
      </c>
      <c r="BK139" s="170">
        <f t="shared" si="29"/>
        <v>3920.59</v>
      </c>
      <c r="BL139" s="16" t="s">
        <v>136</v>
      </c>
      <c r="BM139" s="16" t="s">
        <v>574</v>
      </c>
    </row>
    <row r="140" spans="2:65" s="1" customFormat="1" ht="31.5" customHeight="1">
      <c r="B140" s="158"/>
      <c r="C140" s="159" t="s">
        <v>454</v>
      </c>
      <c r="D140" s="159" t="s">
        <v>138</v>
      </c>
      <c r="E140" s="160" t="s">
        <v>575</v>
      </c>
      <c r="F140" s="161" t="s">
        <v>576</v>
      </c>
      <c r="G140" s="162" t="s">
        <v>431</v>
      </c>
      <c r="H140" s="163">
        <v>8</v>
      </c>
      <c r="I140" s="164">
        <v>494.40000000000003</v>
      </c>
      <c r="J140" s="165">
        <f t="shared" si="20"/>
        <v>3955.2</v>
      </c>
      <c r="K140" s="161" t="s">
        <v>235</v>
      </c>
      <c r="L140" s="32"/>
      <c r="M140" s="166" t="s">
        <v>3</v>
      </c>
      <c r="N140" s="167" t="s">
        <v>41</v>
      </c>
      <c r="O140" s="33"/>
      <c r="P140" s="168">
        <f t="shared" si="21"/>
        <v>0</v>
      </c>
      <c r="Q140" s="168">
        <v>0</v>
      </c>
      <c r="R140" s="168">
        <f t="shared" si="22"/>
        <v>0</v>
      </c>
      <c r="S140" s="168">
        <v>0</v>
      </c>
      <c r="T140" s="169">
        <f t="shared" si="23"/>
        <v>0</v>
      </c>
      <c r="AR140" s="16" t="s">
        <v>136</v>
      </c>
      <c r="AT140" s="16" t="s">
        <v>138</v>
      </c>
      <c r="AU140" s="16" t="s">
        <v>78</v>
      </c>
      <c r="AY140" s="16" t="s">
        <v>137</v>
      </c>
      <c r="BE140" s="170">
        <f t="shared" si="24"/>
        <v>3955.2</v>
      </c>
      <c r="BF140" s="170">
        <f t="shared" si="25"/>
        <v>0</v>
      </c>
      <c r="BG140" s="170">
        <f t="shared" si="26"/>
        <v>0</v>
      </c>
      <c r="BH140" s="170">
        <f t="shared" si="27"/>
        <v>0</v>
      </c>
      <c r="BI140" s="170">
        <f t="shared" si="28"/>
        <v>0</v>
      </c>
      <c r="BJ140" s="16" t="s">
        <v>22</v>
      </c>
      <c r="BK140" s="170">
        <f t="shared" si="29"/>
        <v>3955.2</v>
      </c>
      <c r="BL140" s="16" t="s">
        <v>136</v>
      </c>
      <c r="BM140" s="16" t="s">
        <v>577</v>
      </c>
    </row>
    <row r="141" spans="2:65" s="1" customFormat="1" ht="22.5" customHeight="1">
      <c r="B141" s="158"/>
      <c r="C141" s="187" t="s">
        <v>458</v>
      </c>
      <c r="D141" s="187" t="s">
        <v>361</v>
      </c>
      <c r="E141" s="188" t="s">
        <v>578</v>
      </c>
      <c r="F141" s="189" t="s">
        <v>579</v>
      </c>
      <c r="G141" s="190" t="s">
        <v>573</v>
      </c>
      <c r="H141" s="191">
        <v>8</v>
      </c>
      <c r="I141" s="192">
        <v>2410.2000000000003</v>
      </c>
      <c r="J141" s="193">
        <f t="shared" si="20"/>
        <v>19281.599999999999</v>
      </c>
      <c r="K141" s="189" t="s">
        <v>235</v>
      </c>
      <c r="L141" s="194"/>
      <c r="M141" s="195" t="s">
        <v>3</v>
      </c>
      <c r="N141" s="196" t="s">
        <v>41</v>
      </c>
      <c r="O141" s="33"/>
      <c r="P141" s="168">
        <f t="shared" si="21"/>
        <v>0</v>
      </c>
      <c r="Q141" s="168">
        <v>1.1900000000000001E-2</v>
      </c>
      <c r="R141" s="168">
        <f t="shared" si="22"/>
        <v>9.5200000000000007E-2</v>
      </c>
      <c r="S141" s="168">
        <v>0</v>
      </c>
      <c r="T141" s="169">
        <f t="shared" si="23"/>
        <v>0</v>
      </c>
      <c r="AR141" s="16" t="s">
        <v>167</v>
      </c>
      <c r="AT141" s="16" t="s">
        <v>361</v>
      </c>
      <c r="AU141" s="16" t="s">
        <v>78</v>
      </c>
      <c r="AY141" s="16" t="s">
        <v>137</v>
      </c>
      <c r="BE141" s="170">
        <f t="shared" si="24"/>
        <v>19281.599999999999</v>
      </c>
      <c r="BF141" s="170">
        <f t="shared" si="25"/>
        <v>0</v>
      </c>
      <c r="BG141" s="170">
        <f t="shared" si="26"/>
        <v>0</v>
      </c>
      <c r="BH141" s="170">
        <f t="shared" si="27"/>
        <v>0</v>
      </c>
      <c r="BI141" s="170">
        <f t="shared" si="28"/>
        <v>0</v>
      </c>
      <c r="BJ141" s="16" t="s">
        <v>22</v>
      </c>
      <c r="BK141" s="170">
        <f t="shared" si="29"/>
        <v>19281.599999999999</v>
      </c>
      <c r="BL141" s="16" t="s">
        <v>136</v>
      </c>
      <c r="BM141" s="16" t="s">
        <v>580</v>
      </c>
    </row>
    <row r="142" spans="2:65" s="1" customFormat="1" ht="31.5" customHeight="1">
      <c r="B142" s="158"/>
      <c r="C142" s="159" t="s">
        <v>464</v>
      </c>
      <c r="D142" s="159" t="s">
        <v>138</v>
      </c>
      <c r="E142" s="160" t="s">
        <v>581</v>
      </c>
      <c r="F142" s="161" t="s">
        <v>582</v>
      </c>
      <c r="G142" s="162" t="s">
        <v>431</v>
      </c>
      <c r="H142" s="163">
        <v>3</v>
      </c>
      <c r="I142" s="164">
        <v>618</v>
      </c>
      <c r="J142" s="165">
        <f t="shared" si="20"/>
        <v>1854</v>
      </c>
      <c r="K142" s="161" t="s">
        <v>235</v>
      </c>
      <c r="L142" s="32"/>
      <c r="M142" s="166" t="s">
        <v>3</v>
      </c>
      <c r="N142" s="167" t="s">
        <v>41</v>
      </c>
      <c r="O142" s="33"/>
      <c r="P142" s="168">
        <f t="shared" si="21"/>
        <v>0</v>
      </c>
      <c r="Q142" s="168">
        <v>0</v>
      </c>
      <c r="R142" s="168">
        <f t="shared" si="22"/>
        <v>0</v>
      </c>
      <c r="S142" s="168">
        <v>0</v>
      </c>
      <c r="T142" s="169">
        <f t="shared" si="23"/>
        <v>0</v>
      </c>
      <c r="AR142" s="16" t="s">
        <v>136</v>
      </c>
      <c r="AT142" s="16" t="s">
        <v>138</v>
      </c>
      <c r="AU142" s="16" t="s">
        <v>78</v>
      </c>
      <c r="AY142" s="16" t="s">
        <v>137</v>
      </c>
      <c r="BE142" s="170">
        <f t="shared" si="24"/>
        <v>1854</v>
      </c>
      <c r="BF142" s="170">
        <f t="shared" si="25"/>
        <v>0</v>
      </c>
      <c r="BG142" s="170">
        <f t="shared" si="26"/>
        <v>0</v>
      </c>
      <c r="BH142" s="170">
        <f t="shared" si="27"/>
        <v>0</v>
      </c>
      <c r="BI142" s="170">
        <f t="shared" si="28"/>
        <v>0</v>
      </c>
      <c r="BJ142" s="16" t="s">
        <v>22</v>
      </c>
      <c r="BK142" s="170">
        <f t="shared" si="29"/>
        <v>1854</v>
      </c>
      <c r="BL142" s="16" t="s">
        <v>136</v>
      </c>
      <c r="BM142" s="16" t="s">
        <v>583</v>
      </c>
    </row>
    <row r="143" spans="2:65" s="1" customFormat="1" ht="22.5" customHeight="1">
      <c r="B143" s="158"/>
      <c r="C143" s="187" t="s">
        <v>468</v>
      </c>
      <c r="D143" s="187" t="s">
        <v>361</v>
      </c>
      <c r="E143" s="188" t="s">
        <v>584</v>
      </c>
      <c r="F143" s="189" t="s">
        <v>585</v>
      </c>
      <c r="G143" s="190" t="s">
        <v>573</v>
      </c>
      <c r="H143" s="191">
        <v>2</v>
      </c>
      <c r="I143" s="192">
        <v>3213.6</v>
      </c>
      <c r="J143" s="193">
        <f t="shared" si="20"/>
        <v>6427.2</v>
      </c>
      <c r="K143" s="189" t="s">
        <v>235</v>
      </c>
      <c r="L143" s="194"/>
      <c r="M143" s="195" t="s">
        <v>3</v>
      </c>
      <c r="N143" s="196" t="s">
        <v>41</v>
      </c>
      <c r="O143" s="33"/>
      <c r="P143" s="168">
        <f t="shared" si="21"/>
        <v>0</v>
      </c>
      <c r="Q143" s="168">
        <v>1.8599999999999998E-2</v>
      </c>
      <c r="R143" s="168">
        <f t="shared" si="22"/>
        <v>3.7199999999999997E-2</v>
      </c>
      <c r="S143" s="168">
        <v>0</v>
      </c>
      <c r="T143" s="169">
        <f t="shared" si="23"/>
        <v>0</v>
      </c>
      <c r="AR143" s="16" t="s">
        <v>586</v>
      </c>
      <c r="AT143" s="16" t="s">
        <v>361</v>
      </c>
      <c r="AU143" s="16" t="s">
        <v>78</v>
      </c>
      <c r="AY143" s="16" t="s">
        <v>137</v>
      </c>
      <c r="BE143" s="170">
        <f t="shared" si="24"/>
        <v>6427.2</v>
      </c>
      <c r="BF143" s="170">
        <f t="shared" si="25"/>
        <v>0</v>
      </c>
      <c r="BG143" s="170">
        <f t="shared" si="26"/>
        <v>0</v>
      </c>
      <c r="BH143" s="170">
        <f t="shared" si="27"/>
        <v>0</v>
      </c>
      <c r="BI143" s="170">
        <f t="shared" si="28"/>
        <v>0</v>
      </c>
      <c r="BJ143" s="16" t="s">
        <v>22</v>
      </c>
      <c r="BK143" s="170">
        <f t="shared" si="29"/>
        <v>6427.2</v>
      </c>
      <c r="BL143" s="16" t="s">
        <v>586</v>
      </c>
      <c r="BM143" s="16" t="s">
        <v>587</v>
      </c>
    </row>
    <row r="144" spans="2:65" s="1" customFormat="1" ht="22.5" customHeight="1">
      <c r="B144" s="158"/>
      <c r="C144" s="187" t="s">
        <v>473</v>
      </c>
      <c r="D144" s="187" t="s">
        <v>361</v>
      </c>
      <c r="E144" s="188" t="s">
        <v>588</v>
      </c>
      <c r="F144" s="189" t="s">
        <v>589</v>
      </c>
      <c r="G144" s="190" t="s">
        <v>573</v>
      </c>
      <c r="H144" s="191">
        <v>1</v>
      </c>
      <c r="I144" s="192">
        <v>3213.6</v>
      </c>
      <c r="J144" s="193">
        <f t="shared" si="20"/>
        <v>3213.6</v>
      </c>
      <c r="K144" s="189" t="s">
        <v>235</v>
      </c>
      <c r="L144" s="194"/>
      <c r="M144" s="195" t="s">
        <v>3</v>
      </c>
      <c r="N144" s="196" t="s">
        <v>41</v>
      </c>
      <c r="O144" s="33"/>
      <c r="P144" s="168">
        <f t="shared" si="21"/>
        <v>0</v>
      </c>
      <c r="Q144" s="168">
        <v>1.9400000000000001E-2</v>
      </c>
      <c r="R144" s="168">
        <f t="shared" si="22"/>
        <v>1.9400000000000001E-2</v>
      </c>
      <c r="S144" s="168">
        <v>0</v>
      </c>
      <c r="T144" s="169">
        <f t="shared" si="23"/>
        <v>0</v>
      </c>
      <c r="AR144" s="16" t="s">
        <v>586</v>
      </c>
      <c r="AT144" s="16" t="s">
        <v>361</v>
      </c>
      <c r="AU144" s="16" t="s">
        <v>78</v>
      </c>
      <c r="AY144" s="16" t="s">
        <v>137</v>
      </c>
      <c r="BE144" s="170">
        <f t="shared" si="24"/>
        <v>3213.6</v>
      </c>
      <c r="BF144" s="170">
        <f t="shared" si="25"/>
        <v>0</v>
      </c>
      <c r="BG144" s="170">
        <f t="shared" si="26"/>
        <v>0</v>
      </c>
      <c r="BH144" s="170">
        <f t="shared" si="27"/>
        <v>0</v>
      </c>
      <c r="BI144" s="170">
        <f t="shared" si="28"/>
        <v>0</v>
      </c>
      <c r="BJ144" s="16" t="s">
        <v>22</v>
      </c>
      <c r="BK144" s="170">
        <f t="shared" si="29"/>
        <v>3213.6</v>
      </c>
      <c r="BL144" s="16" t="s">
        <v>586</v>
      </c>
      <c r="BM144" s="16" t="s">
        <v>590</v>
      </c>
    </row>
    <row r="145" spans="2:65" s="1" customFormat="1" ht="22.5" customHeight="1">
      <c r="B145" s="158"/>
      <c r="C145" s="159" t="s">
        <v>477</v>
      </c>
      <c r="D145" s="159" t="s">
        <v>138</v>
      </c>
      <c r="E145" s="160" t="s">
        <v>591</v>
      </c>
      <c r="F145" s="161" t="s">
        <v>592</v>
      </c>
      <c r="G145" s="162" t="s">
        <v>322</v>
      </c>
      <c r="H145" s="163">
        <v>1595.6</v>
      </c>
      <c r="I145" s="164">
        <v>123.60000000000001</v>
      </c>
      <c r="J145" s="165">
        <f t="shared" si="20"/>
        <v>197216.16</v>
      </c>
      <c r="K145" s="161" t="s">
        <v>235</v>
      </c>
      <c r="L145" s="32"/>
      <c r="M145" s="166" t="s">
        <v>3</v>
      </c>
      <c r="N145" s="167" t="s">
        <v>41</v>
      </c>
      <c r="O145" s="33"/>
      <c r="P145" s="168">
        <f t="shared" si="21"/>
        <v>0</v>
      </c>
      <c r="Q145" s="168">
        <v>0</v>
      </c>
      <c r="R145" s="168">
        <f t="shared" si="22"/>
        <v>0</v>
      </c>
      <c r="S145" s="168">
        <v>0</v>
      </c>
      <c r="T145" s="169">
        <f t="shared" si="23"/>
        <v>0</v>
      </c>
      <c r="AR145" s="16" t="s">
        <v>136</v>
      </c>
      <c r="AT145" s="16" t="s">
        <v>138</v>
      </c>
      <c r="AU145" s="16" t="s">
        <v>78</v>
      </c>
      <c r="AY145" s="16" t="s">
        <v>137</v>
      </c>
      <c r="BE145" s="170">
        <f t="shared" si="24"/>
        <v>197216.16</v>
      </c>
      <c r="BF145" s="170">
        <f t="shared" si="25"/>
        <v>0</v>
      </c>
      <c r="BG145" s="170">
        <f t="shared" si="26"/>
        <v>0</v>
      </c>
      <c r="BH145" s="170">
        <f t="shared" si="27"/>
        <v>0</v>
      </c>
      <c r="BI145" s="170">
        <f t="shared" si="28"/>
        <v>0</v>
      </c>
      <c r="BJ145" s="16" t="s">
        <v>22</v>
      </c>
      <c r="BK145" s="170">
        <f t="shared" si="29"/>
        <v>197216.16</v>
      </c>
      <c r="BL145" s="16" t="s">
        <v>136</v>
      </c>
      <c r="BM145" s="16" t="s">
        <v>593</v>
      </c>
    </row>
    <row r="146" spans="2:65" s="1" customFormat="1" ht="22.5" customHeight="1">
      <c r="B146" s="158"/>
      <c r="C146" s="187" t="s">
        <v>481</v>
      </c>
      <c r="D146" s="187" t="s">
        <v>361</v>
      </c>
      <c r="E146" s="188" t="s">
        <v>594</v>
      </c>
      <c r="F146" s="189" t="s">
        <v>595</v>
      </c>
      <c r="G146" s="190" t="s">
        <v>322</v>
      </c>
      <c r="H146" s="191">
        <v>1595.6</v>
      </c>
      <c r="I146" s="192">
        <v>401.7</v>
      </c>
      <c r="J146" s="193">
        <f t="shared" si="20"/>
        <v>640952.52</v>
      </c>
      <c r="K146" s="189" t="s">
        <v>235</v>
      </c>
      <c r="L146" s="194"/>
      <c r="M146" s="195" t="s">
        <v>3</v>
      </c>
      <c r="N146" s="196" t="s">
        <v>41</v>
      </c>
      <c r="O146" s="33"/>
      <c r="P146" s="168">
        <f t="shared" si="21"/>
        <v>0</v>
      </c>
      <c r="Q146" s="168">
        <v>3.1800000000000001E-3</v>
      </c>
      <c r="R146" s="168">
        <f t="shared" si="22"/>
        <v>5.0740080000000001</v>
      </c>
      <c r="S146" s="168">
        <v>0</v>
      </c>
      <c r="T146" s="169">
        <f t="shared" si="23"/>
        <v>0</v>
      </c>
      <c r="AR146" s="16" t="s">
        <v>167</v>
      </c>
      <c r="AT146" s="16" t="s">
        <v>361</v>
      </c>
      <c r="AU146" s="16" t="s">
        <v>78</v>
      </c>
      <c r="AY146" s="16" t="s">
        <v>137</v>
      </c>
      <c r="BE146" s="170">
        <f t="shared" si="24"/>
        <v>640952.52</v>
      </c>
      <c r="BF146" s="170">
        <f t="shared" si="25"/>
        <v>0</v>
      </c>
      <c r="BG146" s="170">
        <f t="shared" si="26"/>
        <v>0</v>
      </c>
      <c r="BH146" s="170">
        <f t="shared" si="27"/>
        <v>0</v>
      </c>
      <c r="BI146" s="170">
        <f t="shared" si="28"/>
        <v>0</v>
      </c>
      <c r="BJ146" s="16" t="s">
        <v>22</v>
      </c>
      <c r="BK146" s="170">
        <f t="shared" si="29"/>
        <v>640952.52</v>
      </c>
      <c r="BL146" s="16" t="s">
        <v>136</v>
      </c>
      <c r="BM146" s="16" t="s">
        <v>596</v>
      </c>
    </row>
    <row r="147" spans="2:65" s="1" customFormat="1" ht="22.5" customHeight="1">
      <c r="B147" s="158"/>
      <c r="C147" s="159" t="s">
        <v>485</v>
      </c>
      <c r="D147" s="159" t="s">
        <v>138</v>
      </c>
      <c r="E147" s="160" t="s">
        <v>597</v>
      </c>
      <c r="F147" s="161" t="s">
        <v>598</v>
      </c>
      <c r="G147" s="162" t="s">
        <v>431</v>
      </c>
      <c r="H147" s="163">
        <v>44</v>
      </c>
      <c r="I147" s="164">
        <v>309</v>
      </c>
      <c r="J147" s="165">
        <f t="shared" si="20"/>
        <v>13596</v>
      </c>
      <c r="K147" s="161" t="s">
        <v>235</v>
      </c>
      <c r="L147" s="32"/>
      <c r="M147" s="166" t="s">
        <v>3</v>
      </c>
      <c r="N147" s="167" t="s">
        <v>41</v>
      </c>
      <c r="O147" s="33"/>
      <c r="P147" s="168">
        <f t="shared" si="21"/>
        <v>0</v>
      </c>
      <c r="Q147" s="168">
        <v>0</v>
      </c>
      <c r="R147" s="168">
        <f t="shared" si="22"/>
        <v>0</v>
      </c>
      <c r="S147" s="168">
        <v>0</v>
      </c>
      <c r="T147" s="169">
        <f t="shared" si="23"/>
        <v>0</v>
      </c>
      <c r="AR147" s="16" t="s">
        <v>136</v>
      </c>
      <c r="AT147" s="16" t="s">
        <v>138</v>
      </c>
      <c r="AU147" s="16" t="s">
        <v>78</v>
      </c>
      <c r="AY147" s="16" t="s">
        <v>137</v>
      </c>
      <c r="BE147" s="170">
        <f t="shared" si="24"/>
        <v>13596</v>
      </c>
      <c r="BF147" s="170">
        <f t="shared" si="25"/>
        <v>0</v>
      </c>
      <c r="BG147" s="170">
        <f t="shared" si="26"/>
        <v>0</v>
      </c>
      <c r="BH147" s="170">
        <f t="shared" si="27"/>
        <v>0</v>
      </c>
      <c r="BI147" s="170">
        <f t="shared" si="28"/>
        <v>0</v>
      </c>
      <c r="BJ147" s="16" t="s">
        <v>22</v>
      </c>
      <c r="BK147" s="170">
        <f t="shared" si="29"/>
        <v>13596</v>
      </c>
      <c r="BL147" s="16" t="s">
        <v>136</v>
      </c>
      <c r="BM147" s="16" t="s">
        <v>599</v>
      </c>
    </row>
    <row r="148" spans="2:65" s="1" customFormat="1" ht="22.5" customHeight="1">
      <c r="B148" s="158"/>
      <c r="C148" s="187" t="s">
        <v>600</v>
      </c>
      <c r="D148" s="187" t="s">
        <v>361</v>
      </c>
      <c r="E148" s="188" t="s">
        <v>601</v>
      </c>
      <c r="F148" s="189" t="s">
        <v>602</v>
      </c>
      <c r="G148" s="190" t="s">
        <v>431</v>
      </c>
      <c r="H148" s="191">
        <v>44</v>
      </c>
      <c r="I148" s="192">
        <v>401.7</v>
      </c>
      <c r="J148" s="193">
        <f t="shared" si="20"/>
        <v>17674.8</v>
      </c>
      <c r="K148" s="189" t="s">
        <v>235</v>
      </c>
      <c r="L148" s="194"/>
      <c r="M148" s="195" t="s">
        <v>3</v>
      </c>
      <c r="N148" s="196" t="s">
        <v>41</v>
      </c>
      <c r="O148" s="33"/>
      <c r="P148" s="168">
        <f t="shared" si="21"/>
        <v>0</v>
      </c>
      <c r="Q148" s="168">
        <v>7.2000000000000005E-4</v>
      </c>
      <c r="R148" s="168">
        <f t="shared" si="22"/>
        <v>3.168E-2</v>
      </c>
      <c r="S148" s="168">
        <v>0</v>
      </c>
      <c r="T148" s="169">
        <f t="shared" si="23"/>
        <v>0</v>
      </c>
      <c r="AR148" s="16" t="s">
        <v>167</v>
      </c>
      <c r="AT148" s="16" t="s">
        <v>361</v>
      </c>
      <c r="AU148" s="16" t="s">
        <v>78</v>
      </c>
      <c r="AY148" s="16" t="s">
        <v>137</v>
      </c>
      <c r="BE148" s="170">
        <f t="shared" si="24"/>
        <v>17674.8</v>
      </c>
      <c r="BF148" s="170">
        <f t="shared" si="25"/>
        <v>0</v>
      </c>
      <c r="BG148" s="170">
        <f t="shared" si="26"/>
        <v>0</v>
      </c>
      <c r="BH148" s="170">
        <f t="shared" si="27"/>
        <v>0</v>
      </c>
      <c r="BI148" s="170">
        <f t="shared" si="28"/>
        <v>0</v>
      </c>
      <c r="BJ148" s="16" t="s">
        <v>22</v>
      </c>
      <c r="BK148" s="170">
        <f t="shared" si="29"/>
        <v>17674.8</v>
      </c>
      <c r="BL148" s="16" t="s">
        <v>136</v>
      </c>
      <c r="BM148" s="16" t="s">
        <v>603</v>
      </c>
    </row>
    <row r="149" spans="2:65" s="1" customFormat="1" ht="22.5" customHeight="1">
      <c r="B149" s="158"/>
      <c r="C149" s="159" t="s">
        <v>604</v>
      </c>
      <c r="D149" s="159" t="s">
        <v>138</v>
      </c>
      <c r="E149" s="160" t="s">
        <v>605</v>
      </c>
      <c r="F149" s="161" t="s">
        <v>606</v>
      </c>
      <c r="G149" s="162" t="s">
        <v>431</v>
      </c>
      <c r="H149" s="163">
        <v>22</v>
      </c>
      <c r="I149" s="164">
        <v>309</v>
      </c>
      <c r="J149" s="165">
        <f t="shared" si="20"/>
        <v>6798</v>
      </c>
      <c r="K149" s="161" t="s">
        <v>235</v>
      </c>
      <c r="L149" s="32"/>
      <c r="M149" s="166" t="s">
        <v>3</v>
      </c>
      <c r="N149" s="167" t="s">
        <v>41</v>
      </c>
      <c r="O149" s="33"/>
      <c r="P149" s="168">
        <f t="shared" si="21"/>
        <v>0</v>
      </c>
      <c r="Q149" s="168">
        <v>0</v>
      </c>
      <c r="R149" s="168">
        <f t="shared" si="22"/>
        <v>0</v>
      </c>
      <c r="S149" s="168">
        <v>0</v>
      </c>
      <c r="T149" s="169">
        <f t="shared" si="23"/>
        <v>0</v>
      </c>
      <c r="AR149" s="16" t="s">
        <v>136</v>
      </c>
      <c r="AT149" s="16" t="s">
        <v>138</v>
      </c>
      <c r="AU149" s="16" t="s">
        <v>78</v>
      </c>
      <c r="AY149" s="16" t="s">
        <v>137</v>
      </c>
      <c r="BE149" s="170">
        <f t="shared" si="24"/>
        <v>6798</v>
      </c>
      <c r="BF149" s="170">
        <f t="shared" si="25"/>
        <v>0</v>
      </c>
      <c r="BG149" s="170">
        <f t="shared" si="26"/>
        <v>0</v>
      </c>
      <c r="BH149" s="170">
        <f t="shared" si="27"/>
        <v>0</v>
      </c>
      <c r="BI149" s="170">
        <f t="shared" si="28"/>
        <v>0</v>
      </c>
      <c r="BJ149" s="16" t="s">
        <v>22</v>
      </c>
      <c r="BK149" s="170">
        <f t="shared" si="29"/>
        <v>6798</v>
      </c>
      <c r="BL149" s="16" t="s">
        <v>136</v>
      </c>
      <c r="BM149" s="16" t="s">
        <v>607</v>
      </c>
    </row>
    <row r="150" spans="2:65" s="1" customFormat="1" ht="22.5" customHeight="1">
      <c r="B150" s="158"/>
      <c r="C150" s="187" t="s">
        <v>608</v>
      </c>
      <c r="D150" s="187" t="s">
        <v>361</v>
      </c>
      <c r="E150" s="188" t="s">
        <v>609</v>
      </c>
      <c r="F150" s="189" t="s">
        <v>610</v>
      </c>
      <c r="G150" s="190" t="s">
        <v>431</v>
      </c>
      <c r="H150" s="191">
        <v>22</v>
      </c>
      <c r="I150" s="192">
        <v>1205.1000000000001</v>
      </c>
      <c r="J150" s="193">
        <f t="shared" si="20"/>
        <v>26512.2</v>
      </c>
      <c r="K150" s="189" t="s">
        <v>235</v>
      </c>
      <c r="L150" s="194"/>
      <c r="M150" s="195" t="s">
        <v>3</v>
      </c>
      <c r="N150" s="196" t="s">
        <v>41</v>
      </c>
      <c r="O150" s="33"/>
      <c r="P150" s="168">
        <f t="shared" si="21"/>
        <v>0</v>
      </c>
      <c r="Q150" s="168">
        <v>9.7000000000000005E-4</v>
      </c>
      <c r="R150" s="168">
        <f t="shared" si="22"/>
        <v>2.1340000000000001E-2</v>
      </c>
      <c r="S150" s="168">
        <v>0</v>
      </c>
      <c r="T150" s="169">
        <f t="shared" si="23"/>
        <v>0</v>
      </c>
      <c r="AR150" s="16" t="s">
        <v>167</v>
      </c>
      <c r="AT150" s="16" t="s">
        <v>361</v>
      </c>
      <c r="AU150" s="16" t="s">
        <v>78</v>
      </c>
      <c r="AY150" s="16" t="s">
        <v>137</v>
      </c>
      <c r="BE150" s="170">
        <f t="shared" si="24"/>
        <v>26512.2</v>
      </c>
      <c r="BF150" s="170">
        <f t="shared" si="25"/>
        <v>0</v>
      </c>
      <c r="BG150" s="170">
        <f t="shared" si="26"/>
        <v>0</v>
      </c>
      <c r="BH150" s="170">
        <f t="shared" si="27"/>
        <v>0</v>
      </c>
      <c r="BI150" s="170">
        <f t="shared" si="28"/>
        <v>0</v>
      </c>
      <c r="BJ150" s="16" t="s">
        <v>22</v>
      </c>
      <c r="BK150" s="170">
        <f t="shared" si="29"/>
        <v>26512.2</v>
      </c>
      <c r="BL150" s="16" t="s">
        <v>136</v>
      </c>
      <c r="BM150" s="16" t="s">
        <v>611</v>
      </c>
    </row>
    <row r="151" spans="2:65" s="1" customFormat="1" ht="22.5" customHeight="1">
      <c r="B151" s="158"/>
      <c r="C151" s="159" t="s">
        <v>612</v>
      </c>
      <c r="D151" s="159" t="s">
        <v>138</v>
      </c>
      <c r="E151" s="160" t="s">
        <v>613</v>
      </c>
      <c r="F151" s="161" t="s">
        <v>614</v>
      </c>
      <c r="G151" s="162" t="s">
        <v>431</v>
      </c>
      <c r="H151" s="163">
        <v>2</v>
      </c>
      <c r="I151" s="164">
        <v>1236</v>
      </c>
      <c r="J151" s="165">
        <f t="shared" si="20"/>
        <v>2472</v>
      </c>
      <c r="K151" s="161" t="s">
        <v>235</v>
      </c>
      <c r="L151" s="32"/>
      <c r="M151" s="166" t="s">
        <v>3</v>
      </c>
      <c r="N151" s="167" t="s">
        <v>41</v>
      </c>
      <c r="O151" s="33"/>
      <c r="P151" s="168">
        <f t="shared" si="21"/>
        <v>0</v>
      </c>
      <c r="Q151" s="168">
        <v>8.0000000000000004E-4</v>
      </c>
      <c r="R151" s="168">
        <f t="shared" si="22"/>
        <v>1.6000000000000001E-3</v>
      </c>
      <c r="S151" s="168">
        <v>0</v>
      </c>
      <c r="T151" s="169">
        <f t="shared" si="23"/>
        <v>0</v>
      </c>
      <c r="AR151" s="16" t="s">
        <v>136</v>
      </c>
      <c r="AT151" s="16" t="s">
        <v>138</v>
      </c>
      <c r="AU151" s="16" t="s">
        <v>78</v>
      </c>
      <c r="AY151" s="16" t="s">
        <v>137</v>
      </c>
      <c r="BE151" s="170">
        <f t="shared" si="24"/>
        <v>2472</v>
      </c>
      <c r="BF151" s="170">
        <f t="shared" si="25"/>
        <v>0</v>
      </c>
      <c r="BG151" s="170">
        <f t="shared" si="26"/>
        <v>0</v>
      </c>
      <c r="BH151" s="170">
        <f t="shared" si="27"/>
        <v>0</v>
      </c>
      <c r="BI151" s="170">
        <f t="shared" si="28"/>
        <v>0</v>
      </c>
      <c r="BJ151" s="16" t="s">
        <v>22</v>
      </c>
      <c r="BK151" s="170">
        <f t="shared" si="29"/>
        <v>2472</v>
      </c>
      <c r="BL151" s="16" t="s">
        <v>136</v>
      </c>
      <c r="BM151" s="16" t="s">
        <v>615</v>
      </c>
    </row>
    <row r="152" spans="2:65" s="1" customFormat="1" ht="22.5" customHeight="1">
      <c r="B152" s="158"/>
      <c r="C152" s="187" t="s">
        <v>616</v>
      </c>
      <c r="D152" s="187" t="s">
        <v>361</v>
      </c>
      <c r="E152" s="188" t="s">
        <v>617</v>
      </c>
      <c r="F152" s="189" t="s">
        <v>618</v>
      </c>
      <c r="G152" s="190" t="s">
        <v>573</v>
      </c>
      <c r="H152" s="191">
        <v>2</v>
      </c>
      <c r="I152" s="192">
        <v>4820.4000000000005</v>
      </c>
      <c r="J152" s="193">
        <f t="shared" si="20"/>
        <v>9640.7999999999993</v>
      </c>
      <c r="K152" s="189" t="s">
        <v>235</v>
      </c>
      <c r="L152" s="194"/>
      <c r="M152" s="195" t="s">
        <v>3</v>
      </c>
      <c r="N152" s="196" t="s">
        <v>41</v>
      </c>
      <c r="O152" s="33"/>
      <c r="P152" s="168">
        <f t="shared" si="21"/>
        <v>0</v>
      </c>
      <c r="Q152" s="168">
        <v>1.179E-2</v>
      </c>
      <c r="R152" s="168">
        <f t="shared" si="22"/>
        <v>2.358E-2</v>
      </c>
      <c r="S152" s="168">
        <v>0</v>
      </c>
      <c r="T152" s="169">
        <f t="shared" si="23"/>
        <v>0</v>
      </c>
      <c r="AR152" s="16" t="s">
        <v>167</v>
      </c>
      <c r="AT152" s="16" t="s">
        <v>361</v>
      </c>
      <c r="AU152" s="16" t="s">
        <v>78</v>
      </c>
      <c r="AY152" s="16" t="s">
        <v>137</v>
      </c>
      <c r="BE152" s="170">
        <f t="shared" si="24"/>
        <v>9640.7999999999993</v>
      </c>
      <c r="BF152" s="170">
        <f t="shared" si="25"/>
        <v>0</v>
      </c>
      <c r="BG152" s="170">
        <f t="shared" si="26"/>
        <v>0</v>
      </c>
      <c r="BH152" s="170">
        <f t="shared" si="27"/>
        <v>0</v>
      </c>
      <c r="BI152" s="170">
        <f t="shared" si="28"/>
        <v>0</v>
      </c>
      <c r="BJ152" s="16" t="s">
        <v>22</v>
      </c>
      <c r="BK152" s="170">
        <f t="shared" si="29"/>
        <v>9640.7999999999993</v>
      </c>
      <c r="BL152" s="16" t="s">
        <v>136</v>
      </c>
      <c r="BM152" s="16" t="s">
        <v>619</v>
      </c>
    </row>
    <row r="153" spans="2:65" s="1" customFormat="1" ht="22.5" customHeight="1">
      <c r="B153" s="158"/>
      <c r="C153" s="187" t="s">
        <v>620</v>
      </c>
      <c r="D153" s="187" t="s">
        <v>361</v>
      </c>
      <c r="E153" s="188" t="s">
        <v>621</v>
      </c>
      <c r="F153" s="189" t="s">
        <v>622</v>
      </c>
      <c r="G153" s="190" t="s">
        <v>573</v>
      </c>
      <c r="H153" s="191">
        <v>2</v>
      </c>
      <c r="I153" s="192">
        <v>1928.16</v>
      </c>
      <c r="J153" s="193">
        <f t="shared" si="20"/>
        <v>3856.32</v>
      </c>
      <c r="K153" s="189" t="s">
        <v>235</v>
      </c>
      <c r="L153" s="194"/>
      <c r="M153" s="195" t="s">
        <v>3</v>
      </c>
      <c r="N153" s="196" t="s">
        <v>41</v>
      </c>
      <c r="O153" s="33"/>
      <c r="P153" s="168">
        <f t="shared" si="21"/>
        <v>0</v>
      </c>
      <c r="Q153" s="168">
        <v>6.5399999999999998E-3</v>
      </c>
      <c r="R153" s="168">
        <f t="shared" si="22"/>
        <v>1.308E-2</v>
      </c>
      <c r="S153" s="168">
        <v>0</v>
      </c>
      <c r="T153" s="169">
        <f t="shared" si="23"/>
        <v>0</v>
      </c>
      <c r="AR153" s="16" t="s">
        <v>167</v>
      </c>
      <c r="AT153" s="16" t="s">
        <v>361</v>
      </c>
      <c r="AU153" s="16" t="s">
        <v>78</v>
      </c>
      <c r="AY153" s="16" t="s">
        <v>137</v>
      </c>
      <c r="BE153" s="170">
        <f t="shared" si="24"/>
        <v>3856.32</v>
      </c>
      <c r="BF153" s="170">
        <f t="shared" si="25"/>
        <v>0</v>
      </c>
      <c r="BG153" s="170">
        <f t="shared" si="26"/>
        <v>0</v>
      </c>
      <c r="BH153" s="170">
        <f t="shared" si="27"/>
        <v>0</v>
      </c>
      <c r="BI153" s="170">
        <f t="shared" si="28"/>
        <v>0</v>
      </c>
      <c r="BJ153" s="16" t="s">
        <v>22</v>
      </c>
      <c r="BK153" s="170">
        <f t="shared" si="29"/>
        <v>3856.32</v>
      </c>
      <c r="BL153" s="16" t="s">
        <v>136</v>
      </c>
      <c r="BM153" s="16" t="s">
        <v>623</v>
      </c>
    </row>
    <row r="154" spans="2:65" s="1" customFormat="1" ht="22.5" customHeight="1">
      <c r="B154" s="158"/>
      <c r="C154" s="159" t="s">
        <v>624</v>
      </c>
      <c r="D154" s="159" t="s">
        <v>138</v>
      </c>
      <c r="E154" s="160" t="s">
        <v>625</v>
      </c>
      <c r="F154" s="161" t="s">
        <v>626</v>
      </c>
      <c r="G154" s="162" t="s">
        <v>431</v>
      </c>
      <c r="H154" s="163">
        <v>7</v>
      </c>
      <c r="I154" s="164">
        <v>1483.2</v>
      </c>
      <c r="J154" s="165">
        <f t="shared" si="20"/>
        <v>10382.4</v>
      </c>
      <c r="K154" s="161" t="s">
        <v>235</v>
      </c>
      <c r="L154" s="32"/>
      <c r="M154" s="166" t="s">
        <v>3</v>
      </c>
      <c r="N154" s="167" t="s">
        <v>41</v>
      </c>
      <c r="O154" s="33"/>
      <c r="P154" s="168">
        <f t="shared" si="21"/>
        <v>0</v>
      </c>
      <c r="Q154" s="168">
        <v>1.6000000000000001E-3</v>
      </c>
      <c r="R154" s="168">
        <f t="shared" si="22"/>
        <v>1.12E-2</v>
      </c>
      <c r="S154" s="168">
        <v>0</v>
      </c>
      <c r="T154" s="169">
        <f t="shared" si="23"/>
        <v>0</v>
      </c>
      <c r="AR154" s="16" t="s">
        <v>136</v>
      </c>
      <c r="AT154" s="16" t="s">
        <v>138</v>
      </c>
      <c r="AU154" s="16" t="s">
        <v>78</v>
      </c>
      <c r="AY154" s="16" t="s">
        <v>137</v>
      </c>
      <c r="BE154" s="170">
        <f t="shared" si="24"/>
        <v>10382.4</v>
      </c>
      <c r="BF154" s="170">
        <f t="shared" si="25"/>
        <v>0</v>
      </c>
      <c r="BG154" s="170">
        <f t="shared" si="26"/>
        <v>0</v>
      </c>
      <c r="BH154" s="170">
        <f t="shared" si="27"/>
        <v>0</v>
      </c>
      <c r="BI154" s="170">
        <f t="shared" si="28"/>
        <v>0</v>
      </c>
      <c r="BJ154" s="16" t="s">
        <v>22</v>
      </c>
      <c r="BK154" s="170">
        <f t="shared" si="29"/>
        <v>10382.4</v>
      </c>
      <c r="BL154" s="16" t="s">
        <v>136</v>
      </c>
      <c r="BM154" s="16" t="s">
        <v>627</v>
      </c>
    </row>
    <row r="155" spans="2:65" s="1" customFormat="1" ht="22.5" customHeight="1">
      <c r="B155" s="158"/>
      <c r="C155" s="187" t="s">
        <v>628</v>
      </c>
      <c r="D155" s="187" t="s">
        <v>361</v>
      </c>
      <c r="E155" s="188" t="s">
        <v>629</v>
      </c>
      <c r="F155" s="189" t="s">
        <v>630</v>
      </c>
      <c r="G155" s="190" t="s">
        <v>573</v>
      </c>
      <c r="H155" s="191">
        <v>7</v>
      </c>
      <c r="I155" s="192">
        <v>12051</v>
      </c>
      <c r="J155" s="193">
        <f t="shared" si="20"/>
        <v>84357</v>
      </c>
      <c r="K155" s="189" t="s">
        <v>235</v>
      </c>
      <c r="L155" s="194"/>
      <c r="M155" s="195" t="s">
        <v>3</v>
      </c>
      <c r="N155" s="196" t="s">
        <v>41</v>
      </c>
      <c r="O155" s="33"/>
      <c r="P155" s="168">
        <f t="shared" si="21"/>
        <v>0</v>
      </c>
      <c r="Q155" s="168">
        <v>2.1999999999999999E-2</v>
      </c>
      <c r="R155" s="168">
        <f t="shared" si="22"/>
        <v>0.154</v>
      </c>
      <c r="S155" s="168">
        <v>0</v>
      </c>
      <c r="T155" s="169">
        <f t="shared" si="23"/>
        <v>0</v>
      </c>
      <c r="AR155" s="16" t="s">
        <v>167</v>
      </c>
      <c r="AT155" s="16" t="s">
        <v>361</v>
      </c>
      <c r="AU155" s="16" t="s">
        <v>78</v>
      </c>
      <c r="AY155" s="16" t="s">
        <v>137</v>
      </c>
      <c r="BE155" s="170">
        <f t="shared" si="24"/>
        <v>84357</v>
      </c>
      <c r="BF155" s="170">
        <f t="shared" si="25"/>
        <v>0</v>
      </c>
      <c r="BG155" s="170">
        <f t="shared" si="26"/>
        <v>0</v>
      </c>
      <c r="BH155" s="170">
        <f t="shared" si="27"/>
        <v>0</v>
      </c>
      <c r="BI155" s="170">
        <f t="shared" si="28"/>
        <v>0</v>
      </c>
      <c r="BJ155" s="16" t="s">
        <v>22</v>
      </c>
      <c r="BK155" s="170">
        <f t="shared" si="29"/>
        <v>84357</v>
      </c>
      <c r="BL155" s="16" t="s">
        <v>136</v>
      </c>
      <c r="BM155" s="16" t="s">
        <v>631</v>
      </c>
    </row>
    <row r="156" spans="2:65" s="1" customFormat="1" ht="22.5" customHeight="1">
      <c r="B156" s="158"/>
      <c r="C156" s="187" t="s">
        <v>632</v>
      </c>
      <c r="D156" s="187" t="s">
        <v>361</v>
      </c>
      <c r="E156" s="188" t="s">
        <v>633</v>
      </c>
      <c r="F156" s="189" t="s">
        <v>634</v>
      </c>
      <c r="G156" s="190" t="s">
        <v>573</v>
      </c>
      <c r="H156" s="191">
        <v>7</v>
      </c>
      <c r="I156" s="192">
        <v>1928.16</v>
      </c>
      <c r="J156" s="193">
        <f t="shared" si="20"/>
        <v>13497.12</v>
      </c>
      <c r="K156" s="189" t="s">
        <v>235</v>
      </c>
      <c r="L156" s="194"/>
      <c r="M156" s="195" t="s">
        <v>3</v>
      </c>
      <c r="N156" s="196" t="s">
        <v>41</v>
      </c>
      <c r="O156" s="33"/>
      <c r="P156" s="168">
        <f t="shared" si="21"/>
        <v>0</v>
      </c>
      <c r="Q156" s="168">
        <v>5.3E-3</v>
      </c>
      <c r="R156" s="168">
        <f t="shared" si="22"/>
        <v>3.7100000000000001E-2</v>
      </c>
      <c r="S156" s="168">
        <v>0</v>
      </c>
      <c r="T156" s="169">
        <f t="shared" si="23"/>
        <v>0</v>
      </c>
      <c r="AR156" s="16" t="s">
        <v>167</v>
      </c>
      <c r="AT156" s="16" t="s">
        <v>361</v>
      </c>
      <c r="AU156" s="16" t="s">
        <v>78</v>
      </c>
      <c r="AY156" s="16" t="s">
        <v>137</v>
      </c>
      <c r="BE156" s="170">
        <f t="shared" si="24"/>
        <v>13497.12</v>
      </c>
      <c r="BF156" s="170">
        <f t="shared" si="25"/>
        <v>0</v>
      </c>
      <c r="BG156" s="170">
        <f t="shared" si="26"/>
        <v>0</v>
      </c>
      <c r="BH156" s="170">
        <f t="shared" si="27"/>
        <v>0</v>
      </c>
      <c r="BI156" s="170">
        <f t="shared" si="28"/>
        <v>0</v>
      </c>
      <c r="BJ156" s="16" t="s">
        <v>22</v>
      </c>
      <c r="BK156" s="170">
        <f t="shared" si="29"/>
        <v>13497.12</v>
      </c>
      <c r="BL156" s="16" t="s">
        <v>136</v>
      </c>
      <c r="BM156" s="16" t="s">
        <v>635</v>
      </c>
    </row>
    <row r="157" spans="2:65" s="1" customFormat="1" ht="22.5" customHeight="1">
      <c r="B157" s="158"/>
      <c r="C157" s="159" t="s">
        <v>636</v>
      </c>
      <c r="D157" s="159" t="s">
        <v>138</v>
      </c>
      <c r="E157" s="160" t="s">
        <v>637</v>
      </c>
      <c r="F157" s="161" t="s">
        <v>638</v>
      </c>
      <c r="G157" s="162" t="s">
        <v>431</v>
      </c>
      <c r="H157" s="163">
        <v>2</v>
      </c>
      <c r="I157" s="164">
        <v>1236</v>
      </c>
      <c r="J157" s="165">
        <f t="shared" si="20"/>
        <v>2472</v>
      </c>
      <c r="K157" s="161" t="s">
        <v>235</v>
      </c>
      <c r="L157" s="32"/>
      <c r="M157" s="166" t="s">
        <v>3</v>
      </c>
      <c r="N157" s="167" t="s">
        <v>41</v>
      </c>
      <c r="O157" s="33"/>
      <c r="P157" s="168">
        <f t="shared" si="21"/>
        <v>0</v>
      </c>
      <c r="Q157" s="168">
        <v>3.4000000000000002E-4</v>
      </c>
      <c r="R157" s="168">
        <f t="shared" si="22"/>
        <v>6.8000000000000005E-4</v>
      </c>
      <c r="S157" s="168">
        <v>0</v>
      </c>
      <c r="T157" s="169">
        <f t="shared" si="23"/>
        <v>0</v>
      </c>
      <c r="AR157" s="16" t="s">
        <v>136</v>
      </c>
      <c r="AT157" s="16" t="s">
        <v>138</v>
      </c>
      <c r="AU157" s="16" t="s">
        <v>78</v>
      </c>
      <c r="AY157" s="16" t="s">
        <v>137</v>
      </c>
      <c r="BE157" s="170">
        <f t="shared" si="24"/>
        <v>2472</v>
      </c>
      <c r="BF157" s="170">
        <f t="shared" si="25"/>
        <v>0</v>
      </c>
      <c r="BG157" s="170">
        <f t="shared" si="26"/>
        <v>0</v>
      </c>
      <c r="BH157" s="170">
        <f t="shared" si="27"/>
        <v>0</v>
      </c>
      <c r="BI157" s="170">
        <f t="shared" si="28"/>
        <v>0</v>
      </c>
      <c r="BJ157" s="16" t="s">
        <v>22</v>
      </c>
      <c r="BK157" s="170">
        <f t="shared" si="29"/>
        <v>2472</v>
      </c>
      <c r="BL157" s="16" t="s">
        <v>136</v>
      </c>
      <c r="BM157" s="16" t="s">
        <v>639</v>
      </c>
    </row>
    <row r="158" spans="2:65" s="1" customFormat="1" ht="22.5" customHeight="1">
      <c r="B158" s="158"/>
      <c r="C158" s="187" t="s">
        <v>640</v>
      </c>
      <c r="D158" s="187" t="s">
        <v>361</v>
      </c>
      <c r="E158" s="188" t="s">
        <v>641</v>
      </c>
      <c r="F158" s="189" t="s">
        <v>642</v>
      </c>
      <c r="G158" s="190" t="s">
        <v>573</v>
      </c>
      <c r="H158" s="191">
        <v>2</v>
      </c>
      <c r="I158" s="192">
        <v>20888.400000000001</v>
      </c>
      <c r="J158" s="193">
        <f t="shared" si="20"/>
        <v>41776.800000000003</v>
      </c>
      <c r="K158" s="189" t="s">
        <v>235</v>
      </c>
      <c r="L158" s="194"/>
      <c r="M158" s="195" t="s">
        <v>3</v>
      </c>
      <c r="N158" s="196" t="s">
        <v>41</v>
      </c>
      <c r="O158" s="33"/>
      <c r="P158" s="168">
        <f t="shared" si="21"/>
        <v>0</v>
      </c>
      <c r="Q158" s="168">
        <v>3.7999999999999999E-2</v>
      </c>
      <c r="R158" s="168">
        <f t="shared" si="22"/>
        <v>7.5999999999999998E-2</v>
      </c>
      <c r="S158" s="168">
        <v>0</v>
      </c>
      <c r="T158" s="169">
        <f t="shared" si="23"/>
        <v>0</v>
      </c>
      <c r="AR158" s="16" t="s">
        <v>167</v>
      </c>
      <c r="AT158" s="16" t="s">
        <v>361</v>
      </c>
      <c r="AU158" s="16" t="s">
        <v>78</v>
      </c>
      <c r="AY158" s="16" t="s">
        <v>137</v>
      </c>
      <c r="BE158" s="170">
        <f t="shared" si="24"/>
        <v>41776.800000000003</v>
      </c>
      <c r="BF158" s="170">
        <f t="shared" si="25"/>
        <v>0</v>
      </c>
      <c r="BG158" s="170">
        <f t="shared" si="26"/>
        <v>0</v>
      </c>
      <c r="BH158" s="170">
        <f t="shared" si="27"/>
        <v>0</v>
      </c>
      <c r="BI158" s="170">
        <f t="shared" si="28"/>
        <v>0</v>
      </c>
      <c r="BJ158" s="16" t="s">
        <v>22</v>
      </c>
      <c r="BK158" s="170">
        <f t="shared" si="29"/>
        <v>41776.800000000003</v>
      </c>
      <c r="BL158" s="16" t="s">
        <v>136</v>
      </c>
      <c r="BM158" s="16" t="s">
        <v>643</v>
      </c>
    </row>
    <row r="159" spans="2:65" s="1" customFormat="1" ht="22.5" customHeight="1">
      <c r="B159" s="158"/>
      <c r="C159" s="159" t="s">
        <v>644</v>
      </c>
      <c r="D159" s="159" t="s">
        <v>138</v>
      </c>
      <c r="E159" s="160" t="s">
        <v>645</v>
      </c>
      <c r="F159" s="161" t="s">
        <v>646</v>
      </c>
      <c r="G159" s="162" t="s">
        <v>322</v>
      </c>
      <c r="H159" s="163">
        <v>1595.6</v>
      </c>
      <c r="I159" s="164">
        <v>37.08</v>
      </c>
      <c r="J159" s="165">
        <f t="shared" si="20"/>
        <v>59164.85</v>
      </c>
      <c r="K159" s="161" t="s">
        <v>235</v>
      </c>
      <c r="L159" s="32"/>
      <c r="M159" s="166" t="s">
        <v>3</v>
      </c>
      <c r="N159" s="167" t="s">
        <v>41</v>
      </c>
      <c r="O159" s="33"/>
      <c r="P159" s="168">
        <f t="shared" si="21"/>
        <v>0</v>
      </c>
      <c r="Q159" s="168">
        <v>0</v>
      </c>
      <c r="R159" s="168">
        <f t="shared" si="22"/>
        <v>0</v>
      </c>
      <c r="S159" s="168">
        <v>0</v>
      </c>
      <c r="T159" s="169">
        <f t="shared" si="23"/>
        <v>0</v>
      </c>
      <c r="AR159" s="16" t="s">
        <v>136</v>
      </c>
      <c r="AT159" s="16" t="s">
        <v>138</v>
      </c>
      <c r="AU159" s="16" t="s">
        <v>78</v>
      </c>
      <c r="AY159" s="16" t="s">
        <v>137</v>
      </c>
      <c r="BE159" s="170">
        <f t="shared" si="24"/>
        <v>59164.85</v>
      </c>
      <c r="BF159" s="170">
        <f t="shared" si="25"/>
        <v>0</v>
      </c>
      <c r="BG159" s="170">
        <f t="shared" si="26"/>
        <v>0</v>
      </c>
      <c r="BH159" s="170">
        <f t="shared" si="27"/>
        <v>0</v>
      </c>
      <c r="BI159" s="170">
        <f t="shared" si="28"/>
        <v>0</v>
      </c>
      <c r="BJ159" s="16" t="s">
        <v>22</v>
      </c>
      <c r="BK159" s="170">
        <f t="shared" si="29"/>
        <v>59164.85</v>
      </c>
      <c r="BL159" s="16" t="s">
        <v>136</v>
      </c>
      <c r="BM159" s="16" t="s">
        <v>647</v>
      </c>
    </row>
    <row r="160" spans="2:65" s="1" customFormat="1" ht="22.5" customHeight="1">
      <c r="B160" s="158"/>
      <c r="C160" s="159" t="s">
        <v>648</v>
      </c>
      <c r="D160" s="159" t="s">
        <v>138</v>
      </c>
      <c r="E160" s="160" t="s">
        <v>649</v>
      </c>
      <c r="F160" s="161" t="s">
        <v>650</v>
      </c>
      <c r="G160" s="162" t="s">
        <v>322</v>
      </c>
      <c r="H160" s="163">
        <v>1595.6</v>
      </c>
      <c r="I160" s="164">
        <v>12.36</v>
      </c>
      <c r="J160" s="165">
        <f t="shared" si="20"/>
        <v>19721.62</v>
      </c>
      <c r="K160" s="161" t="s">
        <v>235</v>
      </c>
      <c r="L160" s="32"/>
      <c r="M160" s="166" t="s">
        <v>3</v>
      </c>
      <c r="N160" s="167" t="s">
        <v>41</v>
      </c>
      <c r="O160" s="33"/>
      <c r="P160" s="168">
        <f t="shared" si="21"/>
        <v>0</v>
      </c>
      <c r="Q160" s="168">
        <v>0</v>
      </c>
      <c r="R160" s="168">
        <f t="shared" si="22"/>
        <v>0</v>
      </c>
      <c r="S160" s="168">
        <v>0</v>
      </c>
      <c r="T160" s="169">
        <f t="shared" si="23"/>
        <v>0</v>
      </c>
      <c r="AR160" s="16" t="s">
        <v>136</v>
      </c>
      <c r="AT160" s="16" t="s">
        <v>138</v>
      </c>
      <c r="AU160" s="16" t="s">
        <v>78</v>
      </c>
      <c r="AY160" s="16" t="s">
        <v>137</v>
      </c>
      <c r="BE160" s="170">
        <f t="shared" si="24"/>
        <v>19721.62</v>
      </c>
      <c r="BF160" s="170">
        <f t="shared" si="25"/>
        <v>0</v>
      </c>
      <c r="BG160" s="170">
        <f t="shared" si="26"/>
        <v>0</v>
      </c>
      <c r="BH160" s="170">
        <f t="shared" si="27"/>
        <v>0</v>
      </c>
      <c r="BI160" s="170">
        <f t="shared" si="28"/>
        <v>0</v>
      </c>
      <c r="BJ160" s="16" t="s">
        <v>22</v>
      </c>
      <c r="BK160" s="170">
        <f t="shared" si="29"/>
        <v>19721.62</v>
      </c>
      <c r="BL160" s="16" t="s">
        <v>136</v>
      </c>
      <c r="BM160" s="16" t="s">
        <v>651</v>
      </c>
    </row>
    <row r="161" spans="2:65" s="1" customFormat="1" ht="22.5" customHeight="1">
      <c r="B161" s="158"/>
      <c r="C161" s="159" t="s">
        <v>652</v>
      </c>
      <c r="D161" s="159" t="s">
        <v>138</v>
      </c>
      <c r="E161" s="160" t="s">
        <v>653</v>
      </c>
      <c r="F161" s="161" t="s">
        <v>654</v>
      </c>
      <c r="G161" s="162" t="s">
        <v>431</v>
      </c>
      <c r="H161" s="163">
        <v>9</v>
      </c>
      <c r="I161" s="164">
        <v>370.8</v>
      </c>
      <c r="J161" s="165">
        <f t="shared" si="20"/>
        <v>3337.2</v>
      </c>
      <c r="K161" s="161" t="s">
        <v>235</v>
      </c>
      <c r="L161" s="32"/>
      <c r="M161" s="166" t="s">
        <v>3</v>
      </c>
      <c r="N161" s="167" t="s">
        <v>41</v>
      </c>
      <c r="O161" s="33"/>
      <c r="P161" s="168">
        <f t="shared" si="21"/>
        <v>0</v>
      </c>
      <c r="Q161" s="168">
        <v>0.12303</v>
      </c>
      <c r="R161" s="168">
        <f t="shared" si="22"/>
        <v>1.10727</v>
      </c>
      <c r="S161" s="168">
        <v>0</v>
      </c>
      <c r="T161" s="169">
        <f t="shared" si="23"/>
        <v>0</v>
      </c>
      <c r="AR161" s="16" t="s">
        <v>136</v>
      </c>
      <c r="AT161" s="16" t="s">
        <v>138</v>
      </c>
      <c r="AU161" s="16" t="s">
        <v>78</v>
      </c>
      <c r="AY161" s="16" t="s">
        <v>137</v>
      </c>
      <c r="BE161" s="170">
        <f t="shared" si="24"/>
        <v>3337.2</v>
      </c>
      <c r="BF161" s="170">
        <f t="shared" si="25"/>
        <v>0</v>
      </c>
      <c r="BG161" s="170">
        <f t="shared" si="26"/>
        <v>0</v>
      </c>
      <c r="BH161" s="170">
        <f t="shared" si="27"/>
        <v>0</v>
      </c>
      <c r="BI161" s="170">
        <f t="shared" si="28"/>
        <v>0</v>
      </c>
      <c r="BJ161" s="16" t="s">
        <v>22</v>
      </c>
      <c r="BK161" s="170">
        <f t="shared" si="29"/>
        <v>3337.2</v>
      </c>
      <c r="BL161" s="16" t="s">
        <v>136</v>
      </c>
      <c r="BM161" s="16" t="s">
        <v>655</v>
      </c>
    </row>
    <row r="162" spans="2:65" s="1" customFormat="1" ht="22.5" customHeight="1">
      <c r="B162" s="158"/>
      <c r="C162" s="187" t="s">
        <v>656</v>
      </c>
      <c r="D162" s="187" t="s">
        <v>361</v>
      </c>
      <c r="E162" s="188" t="s">
        <v>657</v>
      </c>
      <c r="F162" s="189" t="s">
        <v>658</v>
      </c>
      <c r="G162" s="190" t="s">
        <v>573</v>
      </c>
      <c r="H162" s="191">
        <v>9</v>
      </c>
      <c r="I162" s="192">
        <v>883.74</v>
      </c>
      <c r="J162" s="193">
        <f t="shared" si="20"/>
        <v>7953.66</v>
      </c>
      <c r="K162" s="189" t="s">
        <v>235</v>
      </c>
      <c r="L162" s="194"/>
      <c r="M162" s="195" t="s">
        <v>3</v>
      </c>
      <c r="N162" s="196" t="s">
        <v>41</v>
      </c>
      <c r="O162" s="33"/>
      <c r="P162" s="168">
        <f t="shared" si="21"/>
        <v>0</v>
      </c>
      <c r="Q162" s="168">
        <v>1.123E-2</v>
      </c>
      <c r="R162" s="168">
        <f t="shared" si="22"/>
        <v>0.10107000000000001</v>
      </c>
      <c r="S162" s="168">
        <v>0</v>
      </c>
      <c r="T162" s="169">
        <f t="shared" si="23"/>
        <v>0</v>
      </c>
      <c r="AR162" s="16" t="s">
        <v>167</v>
      </c>
      <c r="AT162" s="16" t="s">
        <v>361</v>
      </c>
      <c r="AU162" s="16" t="s">
        <v>78</v>
      </c>
      <c r="AY162" s="16" t="s">
        <v>137</v>
      </c>
      <c r="BE162" s="170">
        <f t="shared" si="24"/>
        <v>7953.66</v>
      </c>
      <c r="BF162" s="170">
        <f t="shared" si="25"/>
        <v>0</v>
      </c>
      <c r="BG162" s="170">
        <f t="shared" si="26"/>
        <v>0</v>
      </c>
      <c r="BH162" s="170">
        <f t="shared" si="27"/>
        <v>0</v>
      </c>
      <c r="BI162" s="170">
        <f t="shared" si="28"/>
        <v>0</v>
      </c>
      <c r="BJ162" s="16" t="s">
        <v>22</v>
      </c>
      <c r="BK162" s="170">
        <f t="shared" si="29"/>
        <v>7953.66</v>
      </c>
      <c r="BL162" s="16" t="s">
        <v>136</v>
      </c>
      <c r="BM162" s="16" t="s">
        <v>659</v>
      </c>
    </row>
    <row r="163" spans="2:65" s="1" customFormat="1" ht="22.5" customHeight="1">
      <c r="B163" s="158"/>
      <c r="C163" s="187" t="s">
        <v>660</v>
      </c>
      <c r="D163" s="187" t="s">
        <v>361</v>
      </c>
      <c r="E163" s="188" t="s">
        <v>661</v>
      </c>
      <c r="F163" s="189" t="s">
        <v>662</v>
      </c>
      <c r="G163" s="190" t="s">
        <v>573</v>
      </c>
      <c r="H163" s="191">
        <v>9</v>
      </c>
      <c r="I163" s="192">
        <v>241.02</v>
      </c>
      <c r="J163" s="193">
        <f t="shared" si="20"/>
        <v>2169.1799999999998</v>
      </c>
      <c r="K163" s="189" t="s">
        <v>235</v>
      </c>
      <c r="L163" s="194"/>
      <c r="M163" s="195" t="s">
        <v>3</v>
      </c>
      <c r="N163" s="196" t="s">
        <v>41</v>
      </c>
      <c r="O163" s="33"/>
      <c r="P163" s="168">
        <f t="shared" si="21"/>
        <v>0</v>
      </c>
      <c r="Q163" s="168">
        <v>6.4999999999999997E-4</v>
      </c>
      <c r="R163" s="168">
        <f t="shared" si="22"/>
        <v>5.8499999999999993E-3</v>
      </c>
      <c r="S163" s="168">
        <v>0</v>
      </c>
      <c r="T163" s="169">
        <f t="shared" si="23"/>
        <v>0</v>
      </c>
      <c r="AR163" s="16" t="s">
        <v>167</v>
      </c>
      <c r="AT163" s="16" t="s">
        <v>361</v>
      </c>
      <c r="AU163" s="16" t="s">
        <v>78</v>
      </c>
      <c r="AY163" s="16" t="s">
        <v>137</v>
      </c>
      <c r="BE163" s="170">
        <f t="shared" si="24"/>
        <v>2169.1799999999998</v>
      </c>
      <c r="BF163" s="170">
        <f t="shared" si="25"/>
        <v>0</v>
      </c>
      <c r="BG163" s="170">
        <f t="shared" si="26"/>
        <v>0</v>
      </c>
      <c r="BH163" s="170">
        <f t="shared" si="27"/>
        <v>0</v>
      </c>
      <c r="BI163" s="170">
        <f t="shared" si="28"/>
        <v>0</v>
      </c>
      <c r="BJ163" s="16" t="s">
        <v>22</v>
      </c>
      <c r="BK163" s="170">
        <f t="shared" si="29"/>
        <v>2169.1799999999998</v>
      </c>
      <c r="BL163" s="16" t="s">
        <v>136</v>
      </c>
      <c r="BM163" s="16" t="s">
        <v>663</v>
      </c>
    </row>
    <row r="164" spans="2:65" s="1" customFormat="1" ht="22.5" customHeight="1">
      <c r="B164" s="158"/>
      <c r="C164" s="159" t="s">
        <v>664</v>
      </c>
      <c r="D164" s="159" t="s">
        <v>138</v>
      </c>
      <c r="E164" s="160" t="s">
        <v>665</v>
      </c>
      <c r="F164" s="161" t="s">
        <v>666</v>
      </c>
      <c r="G164" s="162" t="s">
        <v>431</v>
      </c>
      <c r="H164" s="163">
        <v>2</v>
      </c>
      <c r="I164" s="164">
        <v>370.8</v>
      </c>
      <c r="J164" s="165">
        <f t="shared" si="20"/>
        <v>741.6</v>
      </c>
      <c r="K164" s="161" t="s">
        <v>235</v>
      </c>
      <c r="L164" s="32"/>
      <c r="M164" s="166" t="s">
        <v>3</v>
      </c>
      <c r="N164" s="167" t="s">
        <v>41</v>
      </c>
      <c r="O164" s="33"/>
      <c r="P164" s="168">
        <f t="shared" si="21"/>
        <v>0</v>
      </c>
      <c r="Q164" s="168">
        <v>0.32906000000000002</v>
      </c>
      <c r="R164" s="168">
        <f t="shared" si="22"/>
        <v>0.65812000000000004</v>
      </c>
      <c r="S164" s="168">
        <v>0</v>
      </c>
      <c r="T164" s="169">
        <f t="shared" si="23"/>
        <v>0</v>
      </c>
      <c r="AR164" s="16" t="s">
        <v>136</v>
      </c>
      <c r="AT164" s="16" t="s">
        <v>138</v>
      </c>
      <c r="AU164" s="16" t="s">
        <v>78</v>
      </c>
      <c r="AY164" s="16" t="s">
        <v>137</v>
      </c>
      <c r="BE164" s="170">
        <f t="shared" si="24"/>
        <v>741.6</v>
      </c>
      <c r="BF164" s="170">
        <f t="shared" si="25"/>
        <v>0</v>
      </c>
      <c r="BG164" s="170">
        <f t="shared" si="26"/>
        <v>0</v>
      </c>
      <c r="BH164" s="170">
        <f t="shared" si="27"/>
        <v>0</v>
      </c>
      <c r="BI164" s="170">
        <f t="shared" si="28"/>
        <v>0</v>
      </c>
      <c r="BJ164" s="16" t="s">
        <v>22</v>
      </c>
      <c r="BK164" s="170">
        <f t="shared" si="29"/>
        <v>741.6</v>
      </c>
      <c r="BL164" s="16" t="s">
        <v>136</v>
      </c>
      <c r="BM164" s="16" t="s">
        <v>667</v>
      </c>
    </row>
    <row r="165" spans="2:65" s="1" customFormat="1" ht="22.5" customHeight="1">
      <c r="B165" s="158"/>
      <c r="C165" s="187" t="s">
        <v>668</v>
      </c>
      <c r="D165" s="187" t="s">
        <v>361</v>
      </c>
      <c r="E165" s="188" t="s">
        <v>669</v>
      </c>
      <c r="F165" s="189" t="s">
        <v>670</v>
      </c>
      <c r="G165" s="190" t="s">
        <v>573</v>
      </c>
      <c r="H165" s="191">
        <v>2</v>
      </c>
      <c r="I165" s="192">
        <v>642.72</v>
      </c>
      <c r="J165" s="193">
        <f t="shared" si="20"/>
        <v>1285.44</v>
      </c>
      <c r="K165" s="189" t="s">
        <v>235</v>
      </c>
      <c r="L165" s="194"/>
      <c r="M165" s="195" t="s">
        <v>3</v>
      </c>
      <c r="N165" s="196" t="s">
        <v>41</v>
      </c>
      <c r="O165" s="33"/>
      <c r="P165" s="168">
        <f t="shared" si="21"/>
        <v>0</v>
      </c>
      <c r="Q165" s="168">
        <v>1E-3</v>
      </c>
      <c r="R165" s="168">
        <f t="shared" si="22"/>
        <v>2E-3</v>
      </c>
      <c r="S165" s="168">
        <v>0</v>
      </c>
      <c r="T165" s="169">
        <f t="shared" si="23"/>
        <v>0</v>
      </c>
      <c r="AR165" s="16" t="s">
        <v>167</v>
      </c>
      <c r="AT165" s="16" t="s">
        <v>361</v>
      </c>
      <c r="AU165" s="16" t="s">
        <v>78</v>
      </c>
      <c r="AY165" s="16" t="s">
        <v>137</v>
      </c>
      <c r="BE165" s="170">
        <f t="shared" si="24"/>
        <v>1285.44</v>
      </c>
      <c r="BF165" s="170">
        <f t="shared" si="25"/>
        <v>0</v>
      </c>
      <c r="BG165" s="170">
        <f t="shared" si="26"/>
        <v>0</v>
      </c>
      <c r="BH165" s="170">
        <f t="shared" si="27"/>
        <v>0</v>
      </c>
      <c r="BI165" s="170">
        <f t="shared" si="28"/>
        <v>0</v>
      </c>
      <c r="BJ165" s="16" t="s">
        <v>22</v>
      </c>
      <c r="BK165" s="170">
        <f t="shared" si="29"/>
        <v>1285.44</v>
      </c>
      <c r="BL165" s="16" t="s">
        <v>136</v>
      </c>
      <c r="BM165" s="16" t="s">
        <v>671</v>
      </c>
    </row>
    <row r="166" spans="2:65" s="1" customFormat="1" ht="22.5" customHeight="1">
      <c r="B166" s="158"/>
      <c r="C166" s="187" t="s">
        <v>672</v>
      </c>
      <c r="D166" s="187" t="s">
        <v>361</v>
      </c>
      <c r="E166" s="188" t="s">
        <v>673</v>
      </c>
      <c r="F166" s="189" t="s">
        <v>674</v>
      </c>
      <c r="G166" s="190" t="s">
        <v>573</v>
      </c>
      <c r="H166" s="191">
        <v>2</v>
      </c>
      <c r="I166" s="192">
        <v>2088.84</v>
      </c>
      <c r="J166" s="193">
        <f t="shared" si="20"/>
        <v>4177.68</v>
      </c>
      <c r="K166" s="189" t="s">
        <v>235</v>
      </c>
      <c r="L166" s="194"/>
      <c r="M166" s="195" t="s">
        <v>3</v>
      </c>
      <c r="N166" s="196" t="s">
        <v>41</v>
      </c>
      <c r="O166" s="33"/>
      <c r="P166" s="168">
        <f t="shared" si="21"/>
        <v>0</v>
      </c>
      <c r="Q166" s="168">
        <v>2.1000000000000001E-2</v>
      </c>
      <c r="R166" s="168">
        <f t="shared" si="22"/>
        <v>4.2000000000000003E-2</v>
      </c>
      <c r="S166" s="168">
        <v>0</v>
      </c>
      <c r="T166" s="169">
        <f t="shared" si="23"/>
        <v>0</v>
      </c>
      <c r="AR166" s="16" t="s">
        <v>167</v>
      </c>
      <c r="AT166" s="16" t="s">
        <v>361</v>
      </c>
      <c r="AU166" s="16" t="s">
        <v>78</v>
      </c>
      <c r="AY166" s="16" t="s">
        <v>137</v>
      </c>
      <c r="BE166" s="170">
        <f t="shared" si="24"/>
        <v>4177.68</v>
      </c>
      <c r="BF166" s="170">
        <f t="shared" si="25"/>
        <v>0</v>
      </c>
      <c r="BG166" s="170">
        <f t="shared" si="26"/>
        <v>0</v>
      </c>
      <c r="BH166" s="170">
        <f t="shared" si="27"/>
        <v>0</v>
      </c>
      <c r="BI166" s="170">
        <f t="shared" si="28"/>
        <v>0</v>
      </c>
      <c r="BJ166" s="16" t="s">
        <v>22</v>
      </c>
      <c r="BK166" s="170">
        <f t="shared" si="29"/>
        <v>4177.68</v>
      </c>
      <c r="BL166" s="16" t="s">
        <v>136</v>
      </c>
      <c r="BM166" s="16" t="s">
        <v>675</v>
      </c>
    </row>
    <row r="167" spans="2:65" s="1" customFormat="1" ht="22.5" customHeight="1">
      <c r="B167" s="158"/>
      <c r="C167" s="159" t="s">
        <v>676</v>
      </c>
      <c r="D167" s="159" t="s">
        <v>138</v>
      </c>
      <c r="E167" s="160" t="s">
        <v>677</v>
      </c>
      <c r="F167" s="161" t="s">
        <v>678</v>
      </c>
      <c r="G167" s="162" t="s">
        <v>322</v>
      </c>
      <c r="H167" s="163">
        <v>1595.6</v>
      </c>
      <c r="I167" s="164">
        <v>30.900000000000002</v>
      </c>
      <c r="J167" s="165">
        <f t="shared" si="20"/>
        <v>49304.04</v>
      </c>
      <c r="K167" s="161" t="s">
        <v>235</v>
      </c>
      <c r="L167" s="32"/>
      <c r="M167" s="166" t="s">
        <v>3</v>
      </c>
      <c r="N167" s="167" t="s">
        <v>41</v>
      </c>
      <c r="O167" s="33"/>
      <c r="P167" s="168">
        <f t="shared" si="21"/>
        <v>0</v>
      </c>
      <c r="Q167" s="168">
        <v>1.9000000000000001E-4</v>
      </c>
      <c r="R167" s="168">
        <f t="shared" si="22"/>
        <v>0.30316399999999999</v>
      </c>
      <c r="S167" s="168">
        <v>0</v>
      </c>
      <c r="T167" s="169">
        <f t="shared" si="23"/>
        <v>0</v>
      </c>
      <c r="AR167" s="16" t="s">
        <v>136</v>
      </c>
      <c r="AT167" s="16" t="s">
        <v>138</v>
      </c>
      <c r="AU167" s="16" t="s">
        <v>78</v>
      </c>
      <c r="AY167" s="16" t="s">
        <v>137</v>
      </c>
      <c r="BE167" s="170">
        <f t="shared" si="24"/>
        <v>49304.04</v>
      </c>
      <c r="BF167" s="170">
        <f t="shared" si="25"/>
        <v>0</v>
      </c>
      <c r="BG167" s="170">
        <f t="shared" si="26"/>
        <v>0</v>
      </c>
      <c r="BH167" s="170">
        <f t="shared" si="27"/>
        <v>0</v>
      </c>
      <c r="BI167" s="170">
        <f t="shared" si="28"/>
        <v>0</v>
      </c>
      <c r="BJ167" s="16" t="s">
        <v>22</v>
      </c>
      <c r="BK167" s="170">
        <f t="shared" si="29"/>
        <v>49304.04</v>
      </c>
      <c r="BL167" s="16" t="s">
        <v>136</v>
      </c>
      <c r="BM167" s="16" t="s">
        <v>679</v>
      </c>
    </row>
    <row r="168" spans="2:65" s="1" customFormat="1" ht="22.5" customHeight="1">
      <c r="B168" s="158"/>
      <c r="C168" s="159" t="s">
        <v>680</v>
      </c>
      <c r="D168" s="159" t="s">
        <v>138</v>
      </c>
      <c r="E168" s="160" t="s">
        <v>442</v>
      </c>
      <c r="F168" s="161" t="s">
        <v>443</v>
      </c>
      <c r="G168" s="162" t="s">
        <v>322</v>
      </c>
      <c r="H168" s="163">
        <v>1595.6</v>
      </c>
      <c r="I168" s="164">
        <v>18.54</v>
      </c>
      <c r="J168" s="165">
        <f t="shared" si="20"/>
        <v>29582.42</v>
      </c>
      <c r="K168" s="161" t="s">
        <v>235</v>
      </c>
      <c r="L168" s="32"/>
      <c r="M168" s="166" t="s">
        <v>3</v>
      </c>
      <c r="N168" s="167" t="s">
        <v>41</v>
      </c>
      <c r="O168" s="33"/>
      <c r="P168" s="168">
        <f t="shared" si="21"/>
        <v>0</v>
      </c>
      <c r="Q168" s="168">
        <v>1.2999999999999999E-4</v>
      </c>
      <c r="R168" s="168">
        <f t="shared" si="22"/>
        <v>0.20742799999999997</v>
      </c>
      <c r="S168" s="168">
        <v>0</v>
      </c>
      <c r="T168" s="169">
        <f t="shared" si="23"/>
        <v>0</v>
      </c>
      <c r="AR168" s="16" t="s">
        <v>136</v>
      </c>
      <c r="AT168" s="16" t="s">
        <v>138</v>
      </c>
      <c r="AU168" s="16" t="s">
        <v>78</v>
      </c>
      <c r="AY168" s="16" t="s">
        <v>137</v>
      </c>
      <c r="BE168" s="170">
        <f t="shared" si="24"/>
        <v>29582.42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6" t="s">
        <v>22</v>
      </c>
      <c r="BK168" s="170">
        <f t="shared" si="29"/>
        <v>29582.42</v>
      </c>
      <c r="BL168" s="16" t="s">
        <v>136</v>
      </c>
      <c r="BM168" s="16" t="s">
        <v>681</v>
      </c>
    </row>
    <row r="169" spans="2:65" s="10" customFormat="1" ht="29.85" customHeight="1">
      <c r="B169" s="146"/>
      <c r="D169" s="147" t="s">
        <v>69</v>
      </c>
      <c r="E169" s="185" t="s">
        <v>171</v>
      </c>
      <c r="F169" s="185" t="s">
        <v>445</v>
      </c>
      <c r="I169" s="149"/>
      <c r="J169" s="186">
        <f>BK169</f>
        <v>17407</v>
      </c>
      <c r="L169" s="146"/>
      <c r="M169" s="151"/>
      <c r="N169" s="152"/>
      <c r="O169" s="152"/>
      <c r="P169" s="153">
        <f>SUM(P170:P172)</f>
        <v>0</v>
      </c>
      <c r="Q169" s="152"/>
      <c r="R169" s="153">
        <f>SUM(R170:R172)</f>
        <v>7.8000000000000005E-3</v>
      </c>
      <c r="S169" s="152"/>
      <c r="T169" s="154">
        <f>SUM(T170:T172)</f>
        <v>0</v>
      </c>
      <c r="AR169" s="155" t="s">
        <v>22</v>
      </c>
      <c r="AT169" s="156" t="s">
        <v>69</v>
      </c>
      <c r="AU169" s="156" t="s">
        <v>22</v>
      </c>
      <c r="AY169" s="155" t="s">
        <v>137</v>
      </c>
      <c r="BK169" s="157">
        <f>SUM(BK170:BK172)</f>
        <v>17407</v>
      </c>
    </row>
    <row r="170" spans="2:65" s="1" customFormat="1" ht="31.5" customHeight="1">
      <c r="B170" s="158"/>
      <c r="C170" s="159" t="s">
        <v>682</v>
      </c>
      <c r="D170" s="159" t="s">
        <v>138</v>
      </c>
      <c r="E170" s="160" t="s">
        <v>447</v>
      </c>
      <c r="F170" s="161" t="s">
        <v>448</v>
      </c>
      <c r="G170" s="162" t="s">
        <v>322</v>
      </c>
      <c r="H170" s="163">
        <v>130</v>
      </c>
      <c r="I170" s="164">
        <v>30.900000000000002</v>
      </c>
      <c r="J170" s="165">
        <f>ROUND(I170*H170,2)</f>
        <v>4017</v>
      </c>
      <c r="K170" s="161" t="s">
        <v>235</v>
      </c>
      <c r="L170" s="32"/>
      <c r="M170" s="166" t="s">
        <v>3</v>
      </c>
      <c r="N170" s="167" t="s">
        <v>41</v>
      </c>
      <c r="O170" s="33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AR170" s="16" t="s">
        <v>136</v>
      </c>
      <c r="AT170" s="16" t="s">
        <v>138</v>
      </c>
      <c r="AU170" s="16" t="s">
        <v>78</v>
      </c>
      <c r="AY170" s="16" t="s">
        <v>137</v>
      </c>
      <c r="BE170" s="170">
        <f>IF(N170="základní",J170,0)</f>
        <v>4017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16" t="s">
        <v>22</v>
      </c>
      <c r="BK170" s="170">
        <f>ROUND(I170*H170,2)</f>
        <v>4017</v>
      </c>
      <c r="BL170" s="16" t="s">
        <v>136</v>
      </c>
      <c r="BM170" s="16" t="s">
        <v>683</v>
      </c>
    </row>
    <row r="171" spans="2:65" s="1" customFormat="1" ht="22.5" customHeight="1">
      <c r="B171" s="158"/>
      <c r="C171" s="159" t="s">
        <v>684</v>
      </c>
      <c r="D171" s="159" t="s">
        <v>138</v>
      </c>
      <c r="E171" s="160" t="s">
        <v>451</v>
      </c>
      <c r="F171" s="161" t="s">
        <v>452</v>
      </c>
      <c r="G171" s="162" t="s">
        <v>322</v>
      </c>
      <c r="H171" s="163">
        <v>130</v>
      </c>
      <c r="I171" s="164">
        <v>30.900000000000002</v>
      </c>
      <c r="J171" s="165">
        <f>ROUND(I171*H171,2)</f>
        <v>4017</v>
      </c>
      <c r="K171" s="161" t="s">
        <v>235</v>
      </c>
      <c r="L171" s="32"/>
      <c r="M171" s="166" t="s">
        <v>3</v>
      </c>
      <c r="N171" s="167" t="s">
        <v>41</v>
      </c>
      <c r="O171" s="33"/>
      <c r="P171" s="168">
        <f>O171*H171</f>
        <v>0</v>
      </c>
      <c r="Q171" s="168">
        <v>6.0000000000000002E-5</v>
      </c>
      <c r="R171" s="168">
        <f>Q171*H171</f>
        <v>7.8000000000000005E-3</v>
      </c>
      <c r="S171" s="168">
        <v>0</v>
      </c>
      <c r="T171" s="169">
        <f>S171*H171</f>
        <v>0</v>
      </c>
      <c r="AR171" s="16" t="s">
        <v>136</v>
      </c>
      <c r="AT171" s="16" t="s">
        <v>138</v>
      </c>
      <c r="AU171" s="16" t="s">
        <v>78</v>
      </c>
      <c r="AY171" s="16" t="s">
        <v>137</v>
      </c>
      <c r="BE171" s="170">
        <f>IF(N171="základní",J171,0)</f>
        <v>4017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22</v>
      </c>
      <c r="BK171" s="170">
        <f>ROUND(I171*H171,2)</f>
        <v>4017</v>
      </c>
      <c r="BL171" s="16" t="s">
        <v>136</v>
      </c>
      <c r="BM171" s="16" t="s">
        <v>685</v>
      </c>
    </row>
    <row r="172" spans="2:65" s="1" customFormat="1" ht="22.5" customHeight="1">
      <c r="B172" s="158"/>
      <c r="C172" s="159" t="s">
        <v>686</v>
      </c>
      <c r="D172" s="159" t="s">
        <v>138</v>
      </c>
      <c r="E172" s="160" t="s">
        <v>459</v>
      </c>
      <c r="F172" s="161" t="s">
        <v>460</v>
      </c>
      <c r="G172" s="162" t="s">
        <v>322</v>
      </c>
      <c r="H172" s="163">
        <v>130</v>
      </c>
      <c r="I172" s="164">
        <v>72.100000000000009</v>
      </c>
      <c r="J172" s="165">
        <f>ROUND(I172*H172,2)</f>
        <v>9373</v>
      </c>
      <c r="K172" s="161" t="s">
        <v>235</v>
      </c>
      <c r="L172" s="32"/>
      <c r="M172" s="166" t="s">
        <v>3</v>
      </c>
      <c r="N172" s="167" t="s">
        <v>41</v>
      </c>
      <c r="O172" s="33"/>
      <c r="P172" s="168">
        <f>O172*H172</f>
        <v>0</v>
      </c>
      <c r="Q172" s="168">
        <v>0</v>
      </c>
      <c r="R172" s="168">
        <f>Q172*H172</f>
        <v>0</v>
      </c>
      <c r="S172" s="168">
        <v>0</v>
      </c>
      <c r="T172" s="169">
        <f>S172*H172</f>
        <v>0</v>
      </c>
      <c r="AR172" s="16" t="s">
        <v>136</v>
      </c>
      <c r="AT172" s="16" t="s">
        <v>138</v>
      </c>
      <c r="AU172" s="16" t="s">
        <v>78</v>
      </c>
      <c r="AY172" s="16" t="s">
        <v>137</v>
      </c>
      <c r="BE172" s="170">
        <f>IF(N172="základní",J172,0)</f>
        <v>9373</v>
      </c>
      <c r="BF172" s="170">
        <f>IF(N172="snížená",J172,0)</f>
        <v>0</v>
      </c>
      <c r="BG172" s="170">
        <f>IF(N172="zákl. přenesená",J172,0)</f>
        <v>0</v>
      </c>
      <c r="BH172" s="170">
        <f>IF(N172="sníž. přenesená",J172,0)</f>
        <v>0</v>
      </c>
      <c r="BI172" s="170">
        <f>IF(N172="nulová",J172,0)</f>
        <v>0</v>
      </c>
      <c r="BJ172" s="16" t="s">
        <v>22</v>
      </c>
      <c r="BK172" s="170">
        <f>ROUND(I172*H172,2)</f>
        <v>9373</v>
      </c>
      <c r="BL172" s="16" t="s">
        <v>136</v>
      </c>
      <c r="BM172" s="16" t="s">
        <v>687</v>
      </c>
    </row>
    <row r="173" spans="2:65" s="10" customFormat="1" ht="29.85" customHeight="1">
      <c r="B173" s="146"/>
      <c r="D173" s="147" t="s">
        <v>69</v>
      </c>
      <c r="E173" s="185" t="s">
        <v>462</v>
      </c>
      <c r="F173" s="185" t="s">
        <v>463</v>
      </c>
      <c r="I173" s="149"/>
      <c r="J173" s="186">
        <f>BK173</f>
        <v>10673.98</v>
      </c>
      <c r="L173" s="146"/>
      <c r="M173" s="151"/>
      <c r="N173" s="152"/>
      <c r="O173" s="152"/>
      <c r="P173" s="153">
        <f>SUM(P174:P179)</f>
        <v>0</v>
      </c>
      <c r="Q173" s="152"/>
      <c r="R173" s="153">
        <f>SUM(R174:R179)</f>
        <v>0</v>
      </c>
      <c r="S173" s="152"/>
      <c r="T173" s="154">
        <f>SUM(T174:T179)</f>
        <v>0</v>
      </c>
      <c r="AR173" s="155" t="s">
        <v>22</v>
      </c>
      <c r="AT173" s="156" t="s">
        <v>69</v>
      </c>
      <c r="AU173" s="156" t="s">
        <v>22</v>
      </c>
      <c r="AY173" s="155" t="s">
        <v>137</v>
      </c>
      <c r="BK173" s="157">
        <f>SUM(BK174:BK179)</f>
        <v>10673.98</v>
      </c>
    </row>
    <row r="174" spans="2:65" s="1" customFormat="1" ht="22.5" customHeight="1">
      <c r="B174" s="158"/>
      <c r="C174" s="159" t="s">
        <v>688</v>
      </c>
      <c r="D174" s="159" t="s">
        <v>138</v>
      </c>
      <c r="E174" s="160" t="s">
        <v>465</v>
      </c>
      <c r="F174" s="161" t="s">
        <v>466</v>
      </c>
      <c r="G174" s="162" t="s">
        <v>291</v>
      </c>
      <c r="H174" s="163">
        <v>45.552</v>
      </c>
      <c r="I174" s="164">
        <v>51.5</v>
      </c>
      <c r="J174" s="165">
        <f>ROUND(I174*H174,2)</f>
        <v>2345.9299999999998</v>
      </c>
      <c r="K174" s="161" t="s">
        <v>235</v>
      </c>
      <c r="L174" s="32"/>
      <c r="M174" s="166" t="s">
        <v>3</v>
      </c>
      <c r="N174" s="167" t="s">
        <v>41</v>
      </c>
      <c r="O174" s="33"/>
      <c r="P174" s="168">
        <f>O174*H174</f>
        <v>0</v>
      </c>
      <c r="Q174" s="168">
        <v>0</v>
      </c>
      <c r="R174" s="168">
        <f>Q174*H174</f>
        <v>0</v>
      </c>
      <c r="S174" s="168">
        <v>0</v>
      </c>
      <c r="T174" s="169">
        <f>S174*H174</f>
        <v>0</v>
      </c>
      <c r="AR174" s="16" t="s">
        <v>136</v>
      </c>
      <c r="AT174" s="16" t="s">
        <v>138</v>
      </c>
      <c r="AU174" s="16" t="s">
        <v>78</v>
      </c>
      <c r="AY174" s="16" t="s">
        <v>137</v>
      </c>
      <c r="BE174" s="170">
        <f>IF(N174="základní",J174,0)</f>
        <v>2345.9299999999998</v>
      </c>
      <c r="BF174" s="170">
        <f>IF(N174="snížená",J174,0)</f>
        <v>0</v>
      </c>
      <c r="BG174" s="170">
        <f>IF(N174="zákl. přenesená",J174,0)</f>
        <v>0</v>
      </c>
      <c r="BH174" s="170">
        <f>IF(N174="sníž. přenesená",J174,0)</f>
        <v>0</v>
      </c>
      <c r="BI174" s="170">
        <f>IF(N174="nulová",J174,0)</f>
        <v>0</v>
      </c>
      <c r="BJ174" s="16" t="s">
        <v>22</v>
      </c>
      <c r="BK174" s="170">
        <f>ROUND(I174*H174,2)</f>
        <v>2345.9299999999998</v>
      </c>
      <c r="BL174" s="16" t="s">
        <v>136</v>
      </c>
      <c r="BM174" s="16" t="s">
        <v>689</v>
      </c>
    </row>
    <row r="175" spans="2:65" s="1" customFormat="1" ht="22.5" customHeight="1">
      <c r="B175" s="158"/>
      <c r="C175" s="159" t="s">
        <v>690</v>
      </c>
      <c r="D175" s="159" t="s">
        <v>138</v>
      </c>
      <c r="E175" s="160" t="s">
        <v>469</v>
      </c>
      <c r="F175" s="161" t="s">
        <v>470</v>
      </c>
      <c r="G175" s="162" t="s">
        <v>291</v>
      </c>
      <c r="H175" s="163">
        <v>1776.528</v>
      </c>
      <c r="I175" s="164">
        <v>2.5750000000000002</v>
      </c>
      <c r="J175" s="165">
        <f>ROUND(I175*H175,2)</f>
        <v>4574.5600000000004</v>
      </c>
      <c r="K175" s="161" t="s">
        <v>235</v>
      </c>
      <c r="L175" s="32"/>
      <c r="M175" s="166" t="s">
        <v>3</v>
      </c>
      <c r="N175" s="167" t="s">
        <v>41</v>
      </c>
      <c r="O175" s="33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AR175" s="16" t="s">
        <v>136</v>
      </c>
      <c r="AT175" s="16" t="s">
        <v>138</v>
      </c>
      <c r="AU175" s="16" t="s">
        <v>78</v>
      </c>
      <c r="AY175" s="16" t="s">
        <v>137</v>
      </c>
      <c r="BE175" s="170">
        <f>IF(N175="základní",J175,0)</f>
        <v>4574.5600000000004</v>
      </c>
      <c r="BF175" s="170">
        <f>IF(N175="snížená",J175,0)</f>
        <v>0</v>
      </c>
      <c r="BG175" s="170">
        <f>IF(N175="zákl. přenesená",J175,0)</f>
        <v>0</v>
      </c>
      <c r="BH175" s="170">
        <f>IF(N175="sníž. přenesená",J175,0)</f>
        <v>0</v>
      </c>
      <c r="BI175" s="170">
        <f>IF(N175="nulová",J175,0)</f>
        <v>0</v>
      </c>
      <c r="BJ175" s="16" t="s">
        <v>22</v>
      </c>
      <c r="BK175" s="170">
        <f>ROUND(I175*H175,2)</f>
        <v>4574.5600000000004</v>
      </c>
      <c r="BL175" s="16" t="s">
        <v>136</v>
      </c>
      <c r="BM175" s="16" t="s">
        <v>691</v>
      </c>
    </row>
    <row r="176" spans="2:65" s="12" customFormat="1">
      <c r="B176" s="197"/>
      <c r="D176" s="198" t="s">
        <v>365</v>
      </c>
      <c r="F176" s="199" t="s">
        <v>692</v>
      </c>
      <c r="H176" s="200">
        <v>1776.528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205" t="s">
        <v>365</v>
      </c>
      <c r="AU176" s="205" t="s">
        <v>78</v>
      </c>
      <c r="AV176" s="12" t="s">
        <v>78</v>
      </c>
      <c r="AW176" s="12" t="s">
        <v>4</v>
      </c>
      <c r="AX176" s="12" t="s">
        <v>22</v>
      </c>
      <c r="AY176" s="205" t="s">
        <v>137</v>
      </c>
    </row>
    <row r="177" spans="2:65" s="1" customFormat="1" ht="22.5" customHeight="1">
      <c r="B177" s="158"/>
      <c r="C177" s="159" t="s">
        <v>693</v>
      </c>
      <c r="D177" s="159" t="s">
        <v>138</v>
      </c>
      <c r="E177" s="160" t="s">
        <v>474</v>
      </c>
      <c r="F177" s="161" t="s">
        <v>475</v>
      </c>
      <c r="G177" s="162" t="s">
        <v>291</v>
      </c>
      <c r="H177" s="163">
        <v>45.552</v>
      </c>
      <c r="I177" s="164">
        <v>30.900000000000002</v>
      </c>
      <c r="J177" s="165">
        <f>ROUND(I177*H177,2)</f>
        <v>1407.56</v>
      </c>
      <c r="K177" s="161" t="s">
        <v>235</v>
      </c>
      <c r="L177" s="32"/>
      <c r="M177" s="166" t="s">
        <v>3</v>
      </c>
      <c r="N177" s="167" t="s">
        <v>41</v>
      </c>
      <c r="O177" s="33"/>
      <c r="P177" s="168">
        <f>O177*H177</f>
        <v>0</v>
      </c>
      <c r="Q177" s="168">
        <v>0</v>
      </c>
      <c r="R177" s="168">
        <f>Q177*H177</f>
        <v>0</v>
      </c>
      <c r="S177" s="168">
        <v>0</v>
      </c>
      <c r="T177" s="169">
        <f>S177*H177</f>
        <v>0</v>
      </c>
      <c r="AR177" s="16" t="s">
        <v>136</v>
      </c>
      <c r="AT177" s="16" t="s">
        <v>138</v>
      </c>
      <c r="AU177" s="16" t="s">
        <v>78</v>
      </c>
      <c r="AY177" s="16" t="s">
        <v>137</v>
      </c>
      <c r="BE177" s="170">
        <f>IF(N177="základní",J177,0)</f>
        <v>1407.56</v>
      </c>
      <c r="BF177" s="170">
        <f>IF(N177="snížená",J177,0)</f>
        <v>0</v>
      </c>
      <c r="BG177" s="170">
        <f>IF(N177="zákl. přenesená",J177,0)</f>
        <v>0</v>
      </c>
      <c r="BH177" s="170">
        <f>IF(N177="sníž. přenesená",J177,0)</f>
        <v>0</v>
      </c>
      <c r="BI177" s="170">
        <f>IF(N177="nulová",J177,0)</f>
        <v>0</v>
      </c>
      <c r="BJ177" s="16" t="s">
        <v>22</v>
      </c>
      <c r="BK177" s="170">
        <f>ROUND(I177*H177,2)</f>
        <v>1407.56</v>
      </c>
      <c r="BL177" s="16" t="s">
        <v>136</v>
      </c>
      <c r="BM177" s="16" t="s">
        <v>694</v>
      </c>
    </row>
    <row r="178" spans="2:65" s="1" customFormat="1" ht="22.5" customHeight="1">
      <c r="B178" s="158"/>
      <c r="C178" s="159" t="s">
        <v>695</v>
      </c>
      <c r="D178" s="159" t="s">
        <v>138</v>
      </c>
      <c r="E178" s="160" t="s">
        <v>478</v>
      </c>
      <c r="F178" s="161" t="s">
        <v>479</v>
      </c>
      <c r="G178" s="162" t="s">
        <v>291</v>
      </c>
      <c r="H178" s="163">
        <v>16.431999999999999</v>
      </c>
      <c r="I178" s="164">
        <v>51.5</v>
      </c>
      <c r="J178" s="165">
        <f>ROUND(I178*H178,2)</f>
        <v>846.25</v>
      </c>
      <c r="K178" s="161" t="s">
        <v>235</v>
      </c>
      <c r="L178" s="32"/>
      <c r="M178" s="166" t="s">
        <v>3</v>
      </c>
      <c r="N178" s="167" t="s">
        <v>41</v>
      </c>
      <c r="O178" s="33"/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AR178" s="16" t="s">
        <v>136</v>
      </c>
      <c r="AT178" s="16" t="s">
        <v>138</v>
      </c>
      <c r="AU178" s="16" t="s">
        <v>78</v>
      </c>
      <c r="AY178" s="16" t="s">
        <v>137</v>
      </c>
      <c r="BE178" s="170">
        <f>IF(N178="základní",J178,0)</f>
        <v>846.25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16" t="s">
        <v>22</v>
      </c>
      <c r="BK178" s="170">
        <f>ROUND(I178*H178,2)</f>
        <v>846.25</v>
      </c>
      <c r="BL178" s="16" t="s">
        <v>136</v>
      </c>
      <c r="BM178" s="16" t="s">
        <v>696</v>
      </c>
    </row>
    <row r="179" spans="2:65" s="1" customFormat="1" ht="22.5" customHeight="1">
      <c r="B179" s="158"/>
      <c r="C179" s="159" t="s">
        <v>697</v>
      </c>
      <c r="D179" s="159" t="s">
        <v>138</v>
      </c>
      <c r="E179" s="160" t="s">
        <v>482</v>
      </c>
      <c r="F179" s="161" t="s">
        <v>483</v>
      </c>
      <c r="G179" s="162" t="s">
        <v>291</v>
      </c>
      <c r="H179" s="163">
        <v>29.12</v>
      </c>
      <c r="I179" s="164">
        <v>51.5</v>
      </c>
      <c r="J179" s="165">
        <f>ROUND(I179*H179,2)</f>
        <v>1499.68</v>
      </c>
      <c r="K179" s="161" t="s">
        <v>235</v>
      </c>
      <c r="L179" s="32"/>
      <c r="M179" s="166" t="s">
        <v>3</v>
      </c>
      <c r="N179" s="167" t="s">
        <v>41</v>
      </c>
      <c r="O179" s="33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AR179" s="16" t="s">
        <v>136</v>
      </c>
      <c r="AT179" s="16" t="s">
        <v>138</v>
      </c>
      <c r="AU179" s="16" t="s">
        <v>78</v>
      </c>
      <c r="AY179" s="16" t="s">
        <v>137</v>
      </c>
      <c r="BE179" s="170">
        <f>IF(N179="základní",J179,0)</f>
        <v>1499.68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16" t="s">
        <v>22</v>
      </c>
      <c r="BK179" s="170">
        <f>ROUND(I179*H179,2)</f>
        <v>1499.68</v>
      </c>
      <c r="BL179" s="16" t="s">
        <v>136</v>
      </c>
      <c r="BM179" s="16" t="s">
        <v>698</v>
      </c>
    </row>
    <row r="180" spans="2:65" s="10" customFormat="1" ht="29.85" customHeight="1">
      <c r="B180" s="146"/>
      <c r="D180" s="147" t="s">
        <v>69</v>
      </c>
      <c r="E180" s="185" t="s">
        <v>293</v>
      </c>
      <c r="F180" s="185" t="s">
        <v>294</v>
      </c>
      <c r="I180" s="149"/>
      <c r="J180" s="186">
        <f>BK180</f>
        <v>38138.120000000003</v>
      </c>
      <c r="L180" s="146"/>
      <c r="M180" s="151"/>
      <c r="N180" s="152"/>
      <c r="O180" s="152"/>
      <c r="P180" s="153">
        <f>P181</f>
        <v>0</v>
      </c>
      <c r="Q180" s="152"/>
      <c r="R180" s="153">
        <f>R181</f>
        <v>0</v>
      </c>
      <c r="S180" s="152"/>
      <c r="T180" s="154">
        <f>T181</f>
        <v>0</v>
      </c>
      <c r="AR180" s="155" t="s">
        <v>22</v>
      </c>
      <c r="AT180" s="156" t="s">
        <v>69</v>
      </c>
      <c r="AU180" s="156" t="s">
        <v>22</v>
      </c>
      <c r="AY180" s="155" t="s">
        <v>137</v>
      </c>
      <c r="BK180" s="157">
        <f>BK181</f>
        <v>38138.120000000003</v>
      </c>
    </row>
    <row r="181" spans="2:65" s="1" customFormat="1" ht="22.5" customHeight="1">
      <c r="B181" s="158"/>
      <c r="C181" s="159" t="s">
        <v>699</v>
      </c>
      <c r="D181" s="159" t="s">
        <v>138</v>
      </c>
      <c r="E181" s="160" t="s">
        <v>486</v>
      </c>
      <c r="F181" s="161" t="s">
        <v>487</v>
      </c>
      <c r="G181" s="162" t="s">
        <v>291</v>
      </c>
      <c r="H181" s="163">
        <v>370.27300000000002</v>
      </c>
      <c r="I181" s="164">
        <v>103</v>
      </c>
      <c r="J181" s="165">
        <f>ROUND(I181*H181,2)</f>
        <v>38138.120000000003</v>
      </c>
      <c r="K181" s="161" t="s">
        <v>235</v>
      </c>
      <c r="L181" s="32"/>
      <c r="M181" s="166" t="s">
        <v>3</v>
      </c>
      <c r="N181" s="167" t="s">
        <v>41</v>
      </c>
      <c r="O181" s="33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AR181" s="16" t="s">
        <v>136</v>
      </c>
      <c r="AT181" s="16" t="s">
        <v>138</v>
      </c>
      <c r="AU181" s="16" t="s">
        <v>78</v>
      </c>
      <c r="AY181" s="16" t="s">
        <v>137</v>
      </c>
      <c r="BE181" s="170">
        <f>IF(N181="základní",J181,0)</f>
        <v>38138.120000000003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6" t="s">
        <v>22</v>
      </c>
      <c r="BK181" s="170">
        <f>ROUND(I181*H181,2)</f>
        <v>38138.120000000003</v>
      </c>
      <c r="BL181" s="16" t="s">
        <v>136</v>
      </c>
      <c r="BM181" s="16" t="s">
        <v>700</v>
      </c>
    </row>
    <row r="182" spans="2:65" s="10" customFormat="1" ht="37.35" customHeight="1">
      <c r="B182" s="146"/>
      <c r="D182" s="147" t="s">
        <v>69</v>
      </c>
      <c r="E182" s="148" t="s">
        <v>701</v>
      </c>
      <c r="F182" s="148" t="s">
        <v>702</v>
      </c>
      <c r="I182" s="149"/>
      <c r="J182" s="150">
        <f>BK182</f>
        <v>221450</v>
      </c>
      <c r="L182" s="146"/>
      <c r="M182" s="151"/>
      <c r="N182" s="152"/>
      <c r="O182" s="152"/>
      <c r="P182" s="153">
        <f>SUM(P183:P184)</f>
        <v>0</v>
      </c>
      <c r="Q182" s="152"/>
      <c r="R182" s="153">
        <f>SUM(R183:R184)</f>
        <v>0</v>
      </c>
      <c r="S182" s="152"/>
      <c r="T182" s="154">
        <f>SUM(T183:T184)</f>
        <v>0</v>
      </c>
      <c r="AR182" s="155" t="s">
        <v>136</v>
      </c>
      <c r="AT182" s="156" t="s">
        <v>69</v>
      </c>
      <c r="AU182" s="156" t="s">
        <v>70</v>
      </c>
      <c r="AY182" s="155" t="s">
        <v>137</v>
      </c>
      <c r="BK182" s="157">
        <f>SUM(BK183:BK184)</f>
        <v>221450</v>
      </c>
    </row>
    <row r="183" spans="2:65" s="1" customFormat="1" ht="22.5" customHeight="1">
      <c r="B183" s="158"/>
      <c r="C183" s="159" t="s">
        <v>703</v>
      </c>
      <c r="D183" s="159" t="s">
        <v>138</v>
      </c>
      <c r="E183" s="160" t="s">
        <v>704</v>
      </c>
      <c r="F183" s="161" t="s">
        <v>705</v>
      </c>
      <c r="G183" s="162" t="s">
        <v>141</v>
      </c>
      <c r="H183" s="163">
        <v>1</v>
      </c>
      <c r="I183" s="164">
        <v>128750</v>
      </c>
      <c r="J183" s="165">
        <f>ROUND(I183*H183,2)</f>
        <v>128750</v>
      </c>
      <c r="K183" s="161" t="s">
        <v>142</v>
      </c>
      <c r="L183" s="32"/>
      <c r="M183" s="166" t="s">
        <v>3</v>
      </c>
      <c r="N183" s="167" t="s">
        <v>41</v>
      </c>
      <c r="O183" s="33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AR183" s="16" t="s">
        <v>136</v>
      </c>
      <c r="AT183" s="16" t="s">
        <v>138</v>
      </c>
      <c r="AU183" s="16" t="s">
        <v>22</v>
      </c>
      <c r="AY183" s="16" t="s">
        <v>137</v>
      </c>
      <c r="BE183" s="170">
        <f>IF(N183="základní",J183,0)</f>
        <v>128750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6" t="s">
        <v>22</v>
      </c>
      <c r="BK183" s="170">
        <f>ROUND(I183*H183,2)</f>
        <v>128750</v>
      </c>
      <c r="BL183" s="16" t="s">
        <v>136</v>
      </c>
      <c r="BM183" s="16" t="s">
        <v>706</v>
      </c>
    </row>
    <row r="184" spans="2:65" s="1" customFormat="1" ht="22.5" customHeight="1">
      <c r="B184" s="158"/>
      <c r="C184" s="159" t="s">
        <v>707</v>
      </c>
      <c r="D184" s="159" t="s">
        <v>138</v>
      </c>
      <c r="E184" s="160" t="s">
        <v>708</v>
      </c>
      <c r="F184" s="161" t="s">
        <v>709</v>
      </c>
      <c r="G184" s="162" t="s">
        <v>141</v>
      </c>
      <c r="H184" s="163">
        <v>1</v>
      </c>
      <c r="I184" s="164">
        <v>92700</v>
      </c>
      <c r="J184" s="165">
        <f>ROUND(I184*H184,2)</f>
        <v>92700</v>
      </c>
      <c r="K184" s="161" t="s">
        <v>142</v>
      </c>
      <c r="L184" s="32"/>
      <c r="M184" s="166" t="s">
        <v>3</v>
      </c>
      <c r="N184" s="171" t="s">
        <v>41</v>
      </c>
      <c r="O184" s="172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AR184" s="16" t="s">
        <v>136</v>
      </c>
      <c r="AT184" s="16" t="s">
        <v>138</v>
      </c>
      <c r="AU184" s="16" t="s">
        <v>22</v>
      </c>
      <c r="AY184" s="16" t="s">
        <v>137</v>
      </c>
      <c r="BE184" s="170">
        <f>IF(N184="základní",J184,0)</f>
        <v>92700</v>
      </c>
      <c r="BF184" s="170">
        <f>IF(N184="snížená",J184,0)</f>
        <v>0</v>
      </c>
      <c r="BG184" s="170">
        <f>IF(N184="zákl. přenesená",J184,0)</f>
        <v>0</v>
      </c>
      <c r="BH184" s="170">
        <f>IF(N184="sníž. přenesená",J184,0)</f>
        <v>0</v>
      </c>
      <c r="BI184" s="170">
        <f>IF(N184="nulová",J184,0)</f>
        <v>0</v>
      </c>
      <c r="BJ184" s="16" t="s">
        <v>22</v>
      </c>
      <c r="BK184" s="170">
        <f>ROUND(I184*H184,2)</f>
        <v>92700</v>
      </c>
      <c r="BL184" s="16" t="s">
        <v>136</v>
      </c>
      <c r="BM184" s="16" t="s">
        <v>710</v>
      </c>
    </row>
    <row r="185" spans="2:65" s="1" customFormat="1" ht="6.95" customHeight="1">
      <c r="B185" s="47"/>
      <c r="C185" s="48"/>
      <c r="D185" s="48"/>
      <c r="E185" s="48"/>
      <c r="F185" s="48"/>
      <c r="G185" s="48"/>
      <c r="H185" s="48"/>
      <c r="I185" s="120"/>
      <c r="J185" s="48"/>
      <c r="K185" s="48"/>
      <c r="L185" s="32"/>
    </row>
    <row r="186" spans="2:65">
      <c r="AT186" s="175"/>
    </row>
  </sheetData>
  <autoFilter ref="C90:K184"/>
  <mergeCells count="12">
    <mergeCell ref="E47:H47"/>
    <mergeCell ref="E49:H49"/>
    <mergeCell ref="E51:H51"/>
    <mergeCell ref="E79:H79"/>
    <mergeCell ref="E81:H81"/>
    <mergeCell ref="E83:H83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86"/>
  <sheetViews>
    <sheetView showGridLines="0" view="pageBreakPreview" zoomScale="85" zoomScaleSheetLayoutView="85" workbookViewId="0">
      <pane ySplit="1" topLeftCell="A156" activePane="bottomLeft" state="frozen"/>
      <selection pane="bottomLeft" activeCell="I90" sqref="I9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97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ht="15">
      <c r="B8" s="20"/>
      <c r="C8" s="21"/>
      <c r="D8" s="29" t="s">
        <v>112</v>
      </c>
      <c r="E8" s="21"/>
      <c r="F8" s="21"/>
      <c r="G8" s="21"/>
      <c r="H8" s="21"/>
      <c r="I8" s="98"/>
      <c r="J8" s="21"/>
      <c r="K8" s="23"/>
    </row>
    <row r="9" spans="1:70" s="1" customFormat="1" ht="22.5" customHeight="1">
      <c r="B9" s="32"/>
      <c r="C9" s="33"/>
      <c r="D9" s="33"/>
      <c r="E9" s="342" t="s">
        <v>489</v>
      </c>
      <c r="F9" s="327"/>
      <c r="G9" s="327"/>
      <c r="H9" s="327"/>
      <c r="I9" s="99"/>
      <c r="J9" s="33"/>
      <c r="K9" s="36"/>
    </row>
    <row r="10" spans="1:70" s="1" customFormat="1" ht="15">
      <c r="B10" s="32"/>
      <c r="C10" s="33"/>
      <c r="D10" s="29" t="s">
        <v>490</v>
      </c>
      <c r="E10" s="33"/>
      <c r="F10" s="33"/>
      <c r="G10" s="33"/>
      <c r="H10" s="33"/>
      <c r="I10" s="99"/>
      <c r="J10" s="33"/>
      <c r="K10" s="36"/>
    </row>
    <row r="11" spans="1:70" s="1" customFormat="1" ht="36.950000000000003" customHeight="1">
      <c r="B11" s="32"/>
      <c r="C11" s="33"/>
      <c r="D11" s="33"/>
      <c r="E11" s="343" t="s">
        <v>711</v>
      </c>
      <c r="F11" s="327"/>
      <c r="G11" s="327"/>
      <c r="H11" s="327"/>
      <c r="I11" s="99"/>
      <c r="J11" s="33"/>
      <c r="K11" s="36"/>
    </row>
    <row r="12" spans="1:70" s="1" customFormat="1">
      <c r="B12" s="32"/>
      <c r="C12" s="33"/>
      <c r="D12" s="33"/>
      <c r="E12" s="33"/>
      <c r="F12" s="33"/>
      <c r="G12" s="33"/>
      <c r="H12" s="33"/>
      <c r="I12" s="99"/>
      <c r="J12" s="33"/>
      <c r="K12" s="36"/>
    </row>
    <row r="13" spans="1:70" s="1" customFormat="1" ht="14.45" customHeight="1">
      <c r="B13" s="32"/>
      <c r="C13" s="33"/>
      <c r="D13" s="29" t="s">
        <v>20</v>
      </c>
      <c r="E13" s="33"/>
      <c r="F13" s="27" t="s">
        <v>3</v>
      </c>
      <c r="G13" s="33"/>
      <c r="H13" s="33"/>
      <c r="I13" s="100" t="s">
        <v>21</v>
      </c>
      <c r="J13" s="27" t="s">
        <v>3</v>
      </c>
      <c r="K13" s="36"/>
    </row>
    <row r="14" spans="1:70" s="1" customFormat="1" ht="14.45" customHeight="1">
      <c r="B14" s="32"/>
      <c r="C14" s="33"/>
      <c r="D14" s="29" t="s">
        <v>23</v>
      </c>
      <c r="E14" s="33"/>
      <c r="F14" s="27" t="s">
        <v>24</v>
      </c>
      <c r="G14" s="33"/>
      <c r="H14" s="33"/>
      <c r="I14" s="100" t="s">
        <v>25</v>
      </c>
      <c r="J14" s="101">
        <f>'Rekapitulace stavby'!AN8</f>
        <v>42508</v>
      </c>
      <c r="K14" s="36"/>
    </row>
    <row r="15" spans="1:70" s="1" customFormat="1" ht="10.9" customHeight="1">
      <c r="B15" s="32"/>
      <c r="C15" s="33"/>
      <c r="D15" s="33"/>
      <c r="E15" s="33"/>
      <c r="F15" s="33"/>
      <c r="G15" s="33"/>
      <c r="H15" s="33"/>
      <c r="I15" s="99"/>
      <c r="J15" s="33"/>
      <c r="K15" s="36"/>
    </row>
    <row r="16" spans="1:70" s="1" customFormat="1" ht="14.45" customHeight="1">
      <c r="B16" s="32"/>
      <c r="C16" s="33"/>
      <c r="D16" s="29" t="s">
        <v>28</v>
      </c>
      <c r="E16" s="33"/>
      <c r="F16" s="33"/>
      <c r="G16" s="33"/>
      <c r="H16" s="33"/>
      <c r="I16" s="100" t="s">
        <v>29</v>
      </c>
      <c r="J16" s="27" t="str">
        <f>IF('Rekapitulace stavby'!AN10="","",'Rekapitulace stavby'!AN10)</f>
        <v/>
      </c>
      <c r="K16" s="36"/>
    </row>
    <row r="17" spans="2:11" s="1" customFormat="1" ht="18" customHeight="1">
      <c r="B17" s="32"/>
      <c r="C17" s="33"/>
      <c r="D17" s="33"/>
      <c r="E17" s="27" t="str">
        <f>IF('Rekapitulace stavby'!E11="","",'Rekapitulace stavby'!E11)</f>
        <v xml:space="preserve"> </v>
      </c>
      <c r="F17" s="33"/>
      <c r="G17" s="33"/>
      <c r="H17" s="33"/>
      <c r="I17" s="100" t="s">
        <v>30</v>
      </c>
      <c r="J17" s="27" t="str">
        <f>IF('Rekapitulace stavby'!AN11="","",'Rekapitulace stavby'!AN11)</f>
        <v/>
      </c>
      <c r="K17" s="36"/>
    </row>
    <row r="18" spans="2:11" s="1" customFormat="1" ht="6.95" customHeight="1">
      <c r="B18" s="32"/>
      <c r="C18" s="33"/>
      <c r="D18" s="33"/>
      <c r="E18" s="33"/>
      <c r="F18" s="33"/>
      <c r="G18" s="33"/>
      <c r="H18" s="33"/>
      <c r="I18" s="99"/>
      <c r="J18" s="33"/>
      <c r="K18" s="36"/>
    </row>
    <row r="19" spans="2:11" s="1" customFormat="1" ht="14.45" customHeight="1">
      <c r="B19" s="32"/>
      <c r="C19" s="33"/>
      <c r="D19" s="29" t="s">
        <v>31</v>
      </c>
      <c r="E19" s="33"/>
      <c r="F19" s="33"/>
      <c r="G19" s="33"/>
      <c r="H19" s="33"/>
      <c r="I19" s="100" t="s">
        <v>29</v>
      </c>
      <c r="J19" s="27" t="str">
        <f>IF('Rekapitulace stavby'!AN13="Vyplň údaj","",IF('Rekapitulace stavby'!AN13="","",'Rekapitulace stavby'!AN13))</f>
        <v/>
      </c>
      <c r="K19" s="36"/>
    </row>
    <row r="20" spans="2:11" s="1" customFormat="1" ht="18" customHeight="1">
      <c r="B20" s="32"/>
      <c r="C20" s="33"/>
      <c r="D20" s="33"/>
      <c r="E20" s="27" t="str">
        <f>IF('Rekapitulace stavby'!E14="Vyplň údaj","",IF('Rekapitulace stavby'!E14="","",'Rekapitulace stavby'!E14))</f>
        <v/>
      </c>
      <c r="F20" s="33"/>
      <c r="G20" s="33"/>
      <c r="H20" s="33"/>
      <c r="I20" s="100" t="s">
        <v>30</v>
      </c>
      <c r="J20" s="27" t="str">
        <f>IF('Rekapitulace stavby'!AN14="Vyplň údaj","",IF('Rekapitulace stavby'!AN14="","",'Rekapitulace stavby'!AN14))</f>
        <v/>
      </c>
      <c r="K20" s="36"/>
    </row>
    <row r="21" spans="2:11" s="1" customFormat="1" ht="6.95" customHeight="1">
      <c r="B21" s="32"/>
      <c r="C21" s="33"/>
      <c r="D21" s="33"/>
      <c r="E21" s="33"/>
      <c r="F21" s="33"/>
      <c r="G21" s="33"/>
      <c r="H21" s="33"/>
      <c r="I21" s="99"/>
      <c r="J21" s="33"/>
      <c r="K21" s="36"/>
    </row>
    <row r="22" spans="2:11" s="1" customFormat="1" ht="14.45" customHeight="1">
      <c r="B22" s="32"/>
      <c r="C22" s="33"/>
      <c r="D22" s="29" t="s">
        <v>33</v>
      </c>
      <c r="E22" s="33"/>
      <c r="F22" s="33"/>
      <c r="G22" s="33"/>
      <c r="H22" s="33"/>
      <c r="I22" s="100" t="s">
        <v>29</v>
      </c>
      <c r="J22" s="27" t="str">
        <f>IF('Rekapitulace stavby'!AN16="","",'Rekapitulace stavby'!AN16)</f>
        <v/>
      </c>
      <c r="K22" s="36"/>
    </row>
    <row r="23" spans="2:11" s="1" customFormat="1" ht="18" customHeight="1">
      <c r="B23" s="32"/>
      <c r="C23" s="33"/>
      <c r="D23" s="33"/>
      <c r="E23" s="27" t="str">
        <f>IF('Rekapitulace stavby'!E17="","",'Rekapitulace stavby'!E17)</f>
        <v xml:space="preserve"> </v>
      </c>
      <c r="F23" s="33"/>
      <c r="G23" s="33"/>
      <c r="H23" s="33"/>
      <c r="I23" s="100" t="s">
        <v>30</v>
      </c>
      <c r="J23" s="27" t="str">
        <f>IF('Rekapitulace stavby'!AN17="","",'Rekapitulace stavby'!AN17)</f>
        <v/>
      </c>
      <c r="K23" s="36"/>
    </row>
    <row r="24" spans="2:11" s="1" customFormat="1" ht="6.95" customHeight="1">
      <c r="B24" s="32"/>
      <c r="C24" s="33"/>
      <c r="D24" s="33"/>
      <c r="E24" s="33"/>
      <c r="F24" s="33"/>
      <c r="G24" s="33"/>
      <c r="H24" s="33"/>
      <c r="I24" s="99"/>
      <c r="J24" s="33"/>
      <c r="K24" s="36"/>
    </row>
    <row r="25" spans="2:11" s="1" customFormat="1" ht="14.45" customHeight="1">
      <c r="B25" s="32"/>
      <c r="C25" s="33"/>
      <c r="D25" s="29" t="s">
        <v>35</v>
      </c>
      <c r="E25" s="33"/>
      <c r="F25" s="33"/>
      <c r="G25" s="33"/>
      <c r="H25" s="33"/>
      <c r="I25" s="99"/>
      <c r="J25" s="33"/>
      <c r="K25" s="36"/>
    </row>
    <row r="26" spans="2:11" s="7" customFormat="1" ht="22.5" customHeight="1">
      <c r="B26" s="102"/>
      <c r="C26" s="103"/>
      <c r="D26" s="103"/>
      <c r="E26" s="337" t="s">
        <v>3</v>
      </c>
      <c r="F26" s="344"/>
      <c r="G26" s="344"/>
      <c r="H26" s="344"/>
      <c r="I26" s="104"/>
      <c r="J26" s="103"/>
      <c r="K26" s="105"/>
    </row>
    <row r="27" spans="2:11" s="1" customFormat="1" ht="6.95" customHeight="1">
      <c r="B27" s="32"/>
      <c r="C27" s="33"/>
      <c r="D27" s="33"/>
      <c r="E27" s="33"/>
      <c r="F27" s="33"/>
      <c r="G27" s="33"/>
      <c r="H27" s="33"/>
      <c r="I27" s="99"/>
      <c r="J27" s="33"/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25.35" customHeight="1">
      <c r="B29" s="32"/>
      <c r="C29" s="33"/>
      <c r="D29" s="108" t="s">
        <v>36</v>
      </c>
      <c r="E29" s="33"/>
      <c r="F29" s="33"/>
      <c r="G29" s="33"/>
      <c r="H29" s="33"/>
      <c r="I29" s="99"/>
      <c r="J29" s="109">
        <f>ROUND(J89,2)</f>
        <v>2667359.13</v>
      </c>
      <c r="K29" s="36"/>
    </row>
    <row r="30" spans="2:11" s="1" customFormat="1" ht="6.95" customHeight="1">
      <c r="B30" s="32"/>
      <c r="C30" s="33"/>
      <c r="D30" s="59"/>
      <c r="E30" s="59"/>
      <c r="F30" s="59"/>
      <c r="G30" s="59"/>
      <c r="H30" s="59"/>
      <c r="I30" s="106"/>
      <c r="J30" s="59"/>
      <c r="K30" s="107"/>
    </row>
    <row r="31" spans="2:11" s="1" customFormat="1" ht="14.45" customHeight="1">
      <c r="B31" s="32"/>
      <c r="C31" s="33"/>
      <c r="D31" s="33"/>
      <c r="E31" s="33"/>
      <c r="F31" s="37" t="s">
        <v>38</v>
      </c>
      <c r="G31" s="33"/>
      <c r="H31" s="33"/>
      <c r="I31" s="110" t="s">
        <v>37</v>
      </c>
      <c r="J31" s="37" t="s">
        <v>39</v>
      </c>
      <c r="K31" s="36"/>
    </row>
    <row r="32" spans="2:11" s="1" customFormat="1" ht="14.45" customHeight="1">
      <c r="B32" s="32"/>
      <c r="C32" s="33"/>
      <c r="D32" s="40" t="s">
        <v>40</v>
      </c>
      <c r="E32" s="40" t="s">
        <v>41</v>
      </c>
      <c r="F32" s="111">
        <f>ROUND(SUM(BE89:BE168), 2)</f>
        <v>2667359.13</v>
      </c>
      <c r="G32" s="33"/>
      <c r="H32" s="33"/>
      <c r="I32" s="112">
        <v>0.21</v>
      </c>
      <c r="J32" s="111">
        <f>ROUND(ROUND((SUM(BE89:BE168)), 2)*I32, 2)</f>
        <v>560145.42000000004</v>
      </c>
      <c r="K32" s="36"/>
    </row>
    <row r="33" spans="2:11" s="1" customFormat="1" ht="14.45" customHeight="1">
      <c r="B33" s="32"/>
      <c r="C33" s="33"/>
      <c r="D33" s="33"/>
      <c r="E33" s="40" t="s">
        <v>42</v>
      </c>
      <c r="F33" s="111">
        <f>ROUND(SUM(BF89:BF168), 2)</f>
        <v>0</v>
      </c>
      <c r="G33" s="33"/>
      <c r="H33" s="33"/>
      <c r="I33" s="112">
        <v>0.15</v>
      </c>
      <c r="J33" s="111">
        <f>ROUND(ROUND((SUM(BF89:BF168)), 2)*I33, 2)</f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43</v>
      </c>
      <c r="F34" s="111">
        <f>ROUND(SUM(BG89:BG168), 2)</f>
        <v>0</v>
      </c>
      <c r="G34" s="33"/>
      <c r="H34" s="33"/>
      <c r="I34" s="112">
        <v>0.21</v>
      </c>
      <c r="J34" s="111">
        <v>0</v>
      </c>
      <c r="K34" s="36"/>
    </row>
    <row r="35" spans="2:11" s="1" customFormat="1" ht="14.45" hidden="1" customHeight="1">
      <c r="B35" s="32"/>
      <c r="C35" s="33"/>
      <c r="D35" s="33"/>
      <c r="E35" s="40" t="s">
        <v>44</v>
      </c>
      <c r="F35" s="111">
        <f>ROUND(SUM(BH89:BH168), 2)</f>
        <v>0</v>
      </c>
      <c r="G35" s="33"/>
      <c r="H35" s="33"/>
      <c r="I35" s="112">
        <v>0.15</v>
      </c>
      <c r="J35" s="111">
        <v>0</v>
      </c>
      <c r="K35" s="36"/>
    </row>
    <row r="36" spans="2:11" s="1" customFormat="1" ht="14.45" hidden="1" customHeight="1">
      <c r="B36" s="32"/>
      <c r="C36" s="33"/>
      <c r="D36" s="33"/>
      <c r="E36" s="40" t="s">
        <v>45</v>
      </c>
      <c r="F36" s="111">
        <f>ROUND(SUM(BI89:BI168), 2)</f>
        <v>0</v>
      </c>
      <c r="G36" s="33"/>
      <c r="H36" s="33"/>
      <c r="I36" s="112">
        <v>0</v>
      </c>
      <c r="J36" s="111">
        <v>0</v>
      </c>
      <c r="K36" s="36"/>
    </row>
    <row r="37" spans="2:11" s="1" customFormat="1" ht="6.95" customHeight="1">
      <c r="B37" s="32"/>
      <c r="C37" s="33"/>
      <c r="D37" s="33"/>
      <c r="E37" s="33"/>
      <c r="F37" s="33"/>
      <c r="G37" s="33"/>
      <c r="H37" s="33"/>
      <c r="I37" s="99"/>
      <c r="J37" s="33"/>
      <c r="K37" s="36"/>
    </row>
    <row r="38" spans="2:11" s="1" customFormat="1" ht="25.35" customHeight="1">
      <c r="B38" s="32"/>
      <c r="C38" s="113"/>
      <c r="D38" s="114" t="s">
        <v>46</v>
      </c>
      <c r="E38" s="62"/>
      <c r="F38" s="62"/>
      <c r="G38" s="115" t="s">
        <v>47</v>
      </c>
      <c r="H38" s="116" t="s">
        <v>48</v>
      </c>
      <c r="I38" s="117"/>
      <c r="J38" s="118">
        <f>SUM(J29:J36)</f>
        <v>3227504.55</v>
      </c>
      <c r="K38" s="119"/>
    </row>
    <row r="39" spans="2:11" s="1" customFormat="1" ht="14.45" customHeight="1">
      <c r="B39" s="47"/>
      <c r="C39" s="48"/>
      <c r="D39" s="48"/>
      <c r="E39" s="48"/>
      <c r="F39" s="48"/>
      <c r="G39" s="48"/>
      <c r="H39" s="48"/>
      <c r="I39" s="120"/>
      <c r="J39" s="48"/>
      <c r="K39" s="49"/>
    </row>
    <row r="43" spans="2:11" s="1" customFormat="1" ht="6.95" customHeight="1">
      <c r="B43" s="50"/>
      <c r="C43" s="51"/>
      <c r="D43" s="51"/>
      <c r="E43" s="51"/>
      <c r="F43" s="51"/>
      <c r="G43" s="51"/>
      <c r="H43" s="51"/>
      <c r="I43" s="121"/>
      <c r="J43" s="51"/>
      <c r="K43" s="122"/>
    </row>
    <row r="44" spans="2:11" s="1" customFormat="1" ht="36.950000000000003" customHeight="1">
      <c r="B44" s="32"/>
      <c r="C44" s="22" t="s">
        <v>114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6.95" customHeight="1">
      <c r="B45" s="32"/>
      <c r="C45" s="33"/>
      <c r="D45" s="33"/>
      <c r="E45" s="33"/>
      <c r="F45" s="33"/>
      <c r="G45" s="33"/>
      <c r="H45" s="33"/>
      <c r="I45" s="99"/>
      <c r="J45" s="33"/>
      <c r="K45" s="36"/>
    </row>
    <row r="46" spans="2:11" s="1" customFormat="1" ht="14.45" customHeight="1">
      <c r="B46" s="32"/>
      <c r="C46" s="29" t="s">
        <v>17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2.5" customHeight="1">
      <c r="B47" s="32"/>
      <c r="C47" s="33"/>
      <c r="D47" s="33"/>
      <c r="E47" s="342" t="str">
        <f>E7</f>
        <v>Mutná - ČOV, kanalizace a vodovod</v>
      </c>
      <c r="F47" s="327"/>
      <c r="G47" s="327"/>
      <c r="H47" s="327"/>
      <c r="I47" s="99"/>
      <c r="J47" s="33"/>
      <c r="K47" s="36"/>
    </row>
    <row r="48" spans="2:11" ht="15">
      <c r="B48" s="20"/>
      <c r="C48" s="29" t="s">
        <v>112</v>
      </c>
      <c r="D48" s="21"/>
      <c r="E48" s="21"/>
      <c r="F48" s="21"/>
      <c r="G48" s="21"/>
      <c r="H48" s="21"/>
      <c r="I48" s="98"/>
      <c r="J48" s="21"/>
      <c r="K48" s="23"/>
    </row>
    <row r="49" spans="2:47" s="1" customFormat="1" ht="22.5" customHeight="1">
      <c r="B49" s="32"/>
      <c r="C49" s="33"/>
      <c r="D49" s="33"/>
      <c r="E49" s="342" t="s">
        <v>489</v>
      </c>
      <c r="F49" s="327"/>
      <c r="G49" s="327"/>
      <c r="H49" s="327"/>
      <c r="I49" s="99"/>
      <c r="J49" s="33"/>
      <c r="K49" s="36"/>
    </row>
    <row r="50" spans="2:47" s="1" customFormat="1" ht="14.45" customHeight="1">
      <c r="B50" s="32"/>
      <c r="C50" s="29" t="s">
        <v>490</v>
      </c>
      <c r="D50" s="33"/>
      <c r="E50" s="33"/>
      <c r="F50" s="33"/>
      <c r="G50" s="33"/>
      <c r="H50" s="33"/>
      <c r="I50" s="99"/>
      <c r="J50" s="33"/>
      <c r="K50" s="36"/>
    </row>
    <row r="51" spans="2:47" s="1" customFormat="1" ht="23.25" customHeight="1">
      <c r="B51" s="32"/>
      <c r="C51" s="33"/>
      <c r="D51" s="33"/>
      <c r="E51" s="343" t="str">
        <f>E11</f>
        <v>02 - Rozvodný řad</v>
      </c>
      <c r="F51" s="327"/>
      <c r="G51" s="327"/>
      <c r="H51" s="327"/>
      <c r="I51" s="99"/>
      <c r="J51" s="33"/>
      <c r="K51" s="36"/>
    </row>
    <row r="52" spans="2:47" s="1" customFormat="1" ht="6.95" customHeight="1">
      <c r="B52" s="32"/>
      <c r="C52" s="33"/>
      <c r="D52" s="33"/>
      <c r="E52" s="33"/>
      <c r="F52" s="33"/>
      <c r="G52" s="33"/>
      <c r="H52" s="33"/>
      <c r="I52" s="99"/>
      <c r="J52" s="33"/>
      <c r="K52" s="36"/>
    </row>
    <row r="53" spans="2:47" s="1" customFormat="1" ht="18" customHeight="1">
      <c r="B53" s="32"/>
      <c r="C53" s="29" t="s">
        <v>23</v>
      </c>
      <c r="D53" s="33"/>
      <c r="E53" s="33"/>
      <c r="F53" s="27" t="str">
        <f>F14</f>
        <v xml:space="preserve"> </v>
      </c>
      <c r="G53" s="33"/>
      <c r="H53" s="33"/>
      <c r="I53" s="100" t="s">
        <v>25</v>
      </c>
      <c r="J53" s="101">
        <f>IF(J14="","",J14)</f>
        <v>42508</v>
      </c>
      <c r="K53" s="36"/>
    </row>
    <row r="54" spans="2:47" s="1" customFormat="1" ht="6.95" customHeight="1">
      <c r="B54" s="32"/>
      <c r="C54" s="33"/>
      <c r="D54" s="33"/>
      <c r="E54" s="33"/>
      <c r="F54" s="33"/>
      <c r="G54" s="33"/>
      <c r="H54" s="33"/>
      <c r="I54" s="99"/>
      <c r="J54" s="33"/>
      <c r="K54" s="36"/>
    </row>
    <row r="55" spans="2:47" s="1" customFormat="1" ht="15">
      <c r="B55" s="32"/>
      <c r="C55" s="29" t="s">
        <v>28</v>
      </c>
      <c r="D55" s="33"/>
      <c r="E55" s="33"/>
      <c r="F55" s="27" t="str">
        <f>E17</f>
        <v xml:space="preserve"> </v>
      </c>
      <c r="G55" s="33"/>
      <c r="H55" s="33"/>
      <c r="I55" s="100" t="s">
        <v>33</v>
      </c>
      <c r="J55" s="27" t="str">
        <f>E23</f>
        <v xml:space="preserve"> </v>
      </c>
      <c r="K55" s="36"/>
    </row>
    <row r="56" spans="2:47" s="1" customFormat="1" ht="14.45" customHeight="1">
      <c r="B56" s="32"/>
      <c r="C56" s="29" t="s">
        <v>31</v>
      </c>
      <c r="D56" s="33"/>
      <c r="E56" s="33"/>
      <c r="F56" s="27" t="str">
        <f>IF(E20="","",E20)</f>
        <v/>
      </c>
      <c r="G56" s="33"/>
      <c r="H56" s="33"/>
      <c r="I56" s="99"/>
      <c r="J56" s="33"/>
      <c r="K56" s="36"/>
    </row>
    <row r="57" spans="2:47" s="1" customFormat="1" ht="10.35" customHeight="1">
      <c r="B57" s="32"/>
      <c r="C57" s="33"/>
      <c r="D57" s="33"/>
      <c r="E57" s="33"/>
      <c r="F57" s="33"/>
      <c r="G57" s="33"/>
      <c r="H57" s="33"/>
      <c r="I57" s="99"/>
      <c r="J57" s="33"/>
      <c r="K57" s="36"/>
    </row>
    <row r="58" spans="2:47" s="1" customFormat="1" ht="29.25" customHeight="1">
      <c r="B58" s="32"/>
      <c r="C58" s="123" t="s">
        <v>115</v>
      </c>
      <c r="D58" s="113"/>
      <c r="E58" s="113"/>
      <c r="F58" s="113"/>
      <c r="G58" s="113"/>
      <c r="H58" s="113"/>
      <c r="I58" s="124"/>
      <c r="J58" s="125" t="s">
        <v>116</v>
      </c>
      <c r="K58" s="126"/>
    </row>
    <row r="59" spans="2:47" s="1" customFormat="1" ht="10.35" customHeight="1">
      <c r="B59" s="32"/>
      <c r="C59" s="33"/>
      <c r="D59" s="33"/>
      <c r="E59" s="33"/>
      <c r="F59" s="33"/>
      <c r="G59" s="33"/>
      <c r="H59" s="33"/>
      <c r="I59" s="99"/>
      <c r="J59" s="33"/>
      <c r="K59" s="36"/>
    </row>
    <row r="60" spans="2:47" s="1" customFormat="1" ht="29.25" customHeight="1">
      <c r="B60" s="32"/>
      <c r="C60" s="127" t="s">
        <v>117</v>
      </c>
      <c r="D60" s="33"/>
      <c r="E60" s="33"/>
      <c r="F60" s="33"/>
      <c r="G60" s="33"/>
      <c r="H60" s="33"/>
      <c r="I60" s="99"/>
      <c r="J60" s="109">
        <f>J89</f>
        <v>2667359.1300000008</v>
      </c>
      <c r="K60" s="36"/>
      <c r="AU60" s="16" t="s">
        <v>118</v>
      </c>
    </row>
    <row r="61" spans="2:47" s="8" customFormat="1" ht="24.95" customHeight="1">
      <c r="B61" s="128"/>
      <c r="C61" s="129"/>
      <c r="D61" s="130" t="s">
        <v>225</v>
      </c>
      <c r="E61" s="131"/>
      <c r="F61" s="131"/>
      <c r="G61" s="131"/>
      <c r="H61" s="131"/>
      <c r="I61" s="132"/>
      <c r="J61" s="133">
        <f>J90</f>
        <v>2667359.1300000008</v>
      </c>
      <c r="K61" s="134"/>
    </row>
    <row r="62" spans="2:47" s="11" customFormat="1" ht="19.899999999999999" customHeight="1">
      <c r="B62" s="176"/>
      <c r="C62" s="177"/>
      <c r="D62" s="178" t="s">
        <v>226</v>
      </c>
      <c r="E62" s="179"/>
      <c r="F62" s="179"/>
      <c r="G62" s="179"/>
      <c r="H62" s="179"/>
      <c r="I62" s="180"/>
      <c r="J62" s="181">
        <f>J91</f>
        <v>475241.21000000008</v>
      </c>
      <c r="K62" s="182"/>
    </row>
    <row r="63" spans="2:47" s="11" customFormat="1" ht="19.899999999999999" customHeight="1">
      <c r="B63" s="176"/>
      <c r="C63" s="177"/>
      <c r="D63" s="178" t="s">
        <v>301</v>
      </c>
      <c r="E63" s="179"/>
      <c r="F63" s="179"/>
      <c r="G63" s="179"/>
      <c r="H63" s="179"/>
      <c r="I63" s="180"/>
      <c r="J63" s="181">
        <f>J111</f>
        <v>84633.56</v>
      </c>
      <c r="K63" s="182"/>
    </row>
    <row r="64" spans="2:47" s="11" customFormat="1" ht="19.899999999999999" customHeight="1">
      <c r="B64" s="176"/>
      <c r="C64" s="177"/>
      <c r="D64" s="178" t="s">
        <v>302</v>
      </c>
      <c r="E64" s="179"/>
      <c r="F64" s="179"/>
      <c r="G64" s="179"/>
      <c r="H64" s="179"/>
      <c r="I64" s="180"/>
      <c r="J64" s="181">
        <f>J115</f>
        <v>578486.89000000013</v>
      </c>
      <c r="K64" s="182"/>
    </row>
    <row r="65" spans="2:12" s="11" customFormat="1" ht="19.899999999999999" customHeight="1">
      <c r="B65" s="176"/>
      <c r="C65" s="177"/>
      <c r="D65" s="178" t="s">
        <v>303</v>
      </c>
      <c r="E65" s="179"/>
      <c r="F65" s="179"/>
      <c r="G65" s="179"/>
      <c r="H65" s="179"/>
      <c r="I65" s="180"/>
      <c r="J65" s="181">
        <f>J125</f>
        <v>1398775.0200000003</v>
      </c>
      <c r="K65" s="182"/>
    </row>
    <row r="66" spans="2:12" s="11" customFormat="1" ht="19.899999999999999" customHeight="1">
      <c r="B66" s="176"/>
      <c r="C66" s="177"/>
      <c r="D66" s="178" t="s">
        <v>305</v>
      </c>
      <c r="E66" s="179"/>
      <c r="F66" s="179"/>
      <c r="G66" s="179"/>
      <c r="H66" s="179"/>
      <c r="I66" s="180"/>
      <c r="J66" s="181">
        <f>J160</f>
        <v>101519.95000000001</v>
      </c>
      <c r="K66" s="182"/>
    </row>
    <row r="67" spans="2:12" s="11" customFormat="1" ht="19.899999999999999" customHeight="1">
      <c r="B67" s="176"/>
      <c r="C67" s="177"/>
      <c r="D67" s="178" t="s">
        <v>228</v>
      </c>
      <c r="E67" s="179"/>
      <c r="F67" s="179"/>
      <c r="G67" s="179"/>
      <c r="H67" s="179"/>
      <c r="I67" s="180"/>
      <c r="J67" s="181">
        <f>J167</f>
        <v>28702.5</v>
      </c>
      <c r="K67" s="182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99"/>
      <c r="J68" s="33"/>
      <c r="K68" s="36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20"/>
      <c r="J69" s="48"/>
      <c r="K69" s="49"/>
    </row>
    <row r="73" spans="2:12" s="1" customFormat="1" ht="6.95" customHeight="1">
      <c r="B73" s="50"/>
      <c r="C73" s="51"/>
      <c r="D73" s="51"/>
      <c r="E73" s="51"/>
      <c r="F73" s="51"/>
      <c r="G73" s="51"/>
      <c r="H73" s="51"/>
      <c r="I73" s="121"/>
      <c r="J73" s="51"/>
      <c r="K73" s="51"/>
      <c r="L73" s="32"/>
    </row>
    <row r="74" spans="2:12" s="1" customFormat="1" ht="36.950000000000003" customHeight="1">
      <c r="B74" s="32"/>
      <c r="C74" s="52" t="s">
        <v>120</v>
      </c>
      <c r="L74" s="32"/>
    </row>
    <row r="75" spans="2:12" s="1" customFormat="1" ht="6.95" customHeight="1">
      <c r="B75" s="32"/>
      <c r="L75" s="32"/>
    </row>
    <row r="76" spans="2:12" s="1" customFormat="1" ht="14.45" customHeight="1">
      <c r="B76" s="32"/>
      <c r="C76" s="54" t="s">
        <v>17</v>
      </c>
      <c r="L76" s="32"/>
    </row>
    <row r="77" spans="2:12" s="1" customFormat="1" ht="22.5" customHeight="1">
      <c r="B77" s="32"/>
      <c r="E77" s="345" t="str">
        <f>E7</f>
        <v>Mutná - ČOV, kanalizace a vodovod</v>
      </c>
      <c r="F77" s="322"/>
      <c r="G77" s="322"/>
      <c r="H77" s="322"/>
      <c r="L77" s="32"/>
    </row>
    <row r="78" spans="2:12" ht="15">
      <c r="B78" s="20"/>
      <c r="C78" s="54" t="s">
        <v>112</v>
      </c>
      <c r="L78" s="20"/>
    </row>
    <row r="79" spans="2:12" s="1" customFormat="1" ht="22.5" customHeight="1">
      <c r="B79" s="32"/>
      <c r="E79" s="345" t="s">
        <v>489</v>
      </c>
      <c r="F79" s="322"/>
      <c r="G79" s="322"/>
      <c r="H79" s="322"/>
      <c r="L79" s="32"/>
    </row>
    <row r="80" spans="2:12" s="1" customFormat="1" ht="14.45" customHeight="1">
      <c r="B80" s="32"/>
      <c r="C80" s="54" t="s">
        <v>490</v>
      </c>
      <c r="L80" s="32"/>
    </row>
    <row r="81" spans="2:65" s="1" customFormat="1" ht="23.25" customHeight="1">
      <c r="B81" s="32"/>
      <c r="E81" s="319" t="str">
        <f>E11</f>
        <v>02 - Rozvodný řad</v>
      </c>
      <c r="F81" s="322"/>
      <c r="G81" s="322"/>
      <c r="H81" s="322"/>
      <c r="L81" s="32"/>
    </row>
    <row r="82" spans="2:65" s="1" customFormat="1" ht="6.95" customHeight="1">
      <c r="B82" s="32"/>
      <c r="L82" s="32"/>
    </row>
    <row r="83" spans="2:65" s="1" customFormat="1" ht="18" customHeight="1">
      <c r="B83" s="32"/>
      <c r="C83" s="54" t="s">
        <v>23</v>
      </c>
      <c r="F83" s="135" t="str">
        <f>F14</f>
        <v xml:space="preserve"> </v>
      </c>
      <c r="I83" s="136" t="s">
        <v>25</v>
      </c>
      <c r="J83" s="58">
        <f>IF(J14="","",J14)</f>
        <v>42508</v>
      </c>
      <c r="L83" s="32"/>
    </row>
    <row r="84" spans="2:65" s="1" customFormat="1" ht="6.95" customHeight="1">
      <c r="B84" s="32"/>
      <c r="L84" s="32"/>
    </row>
    <row r="85" spans="2:65" s="1" customFormat="1" ht="15">
      <c r="B85" s="32"/>
      <c r="C85" s="54" t="s">
        <v>28</v>
      </c>
      <c r="F85" s="135" t="str">
        <f>E17</f>
        <v xml:space="preserve"> </v>
      </c>
      <c r="I85" s="136" t="s">
        <v>33</v>
      </c>
      <c r="J85" s="135" t="str">
        <f>E23</f>
        <v xml:space="preserve"> </v>
      </c>
      <c r="L85" s="32"/>
    </row>
    <row r="86" spans="2:65" s="1" customFormat="1" ht="14.45" customHeight="1">
      <c r="B86" s="32"/>
      <c r="C86" s="54" t="s">
        <v>31</v>
      </c>
      <c r="F86" s="135" t="str">
        <f>IF(E20="","",E20)</f>
        <v/>
      </c>
      <c r="L86" s="32"/>
    </row>
    <row r="87" spans="2:65" s="1" customFormat="1" ht="10.35" customHeight="1">
      <c r="B87" s="32"/>
      <c r="L87" s="32"/>
    </row>
    <row r="88" spans="2:65" s="9" customFormat="1" ht="29.25" customHeight="1">
      <c r="B88" s="137"/>
      <c r="C88" s="138" t="s">
        <v>121</v>
      </c>
      <c r="D88" s="139" t="s">
        <v>55</v>
      </c>
      <c r="E88" s="139" t="s">
        <v>51</v>
      </c>
      <c r="F88" s="139" t="s">
        <v>122</v>
      </c>
      <c r="G88" s="139" t="s">
        <v>123</v>
      </c>
      <c r="H88" s="139" t="s">
        <v>124</v>
      </c>
      <c r="I88" s="140" t="s">
        <v>125</v>
      </c>
      <c r="J88" s="139" t="s">
        <v>116</v>
      </c>
      <c r="K88" s="141" t="s">
        <v>126</v>
      </c>
      <c r="L88" s="137"/>
      <c r="M88" s="64" t="s">
        <v>127</v>
      </c>
      <c r="N88" s="65" t="s">
        <v>40</v>
      </c>
      <c r="O88" s="65" t="s">
        <v>128</v>
      </c>
      <c r="P88" s="65" t="s">
        <v>129</v>
      </c>
      <c r="Q88" s="65" t="s">
        <v>130</v>
      </c>
      <c r="R88" s="65" t="s">
        <v>131</v>
      </c>
      <c r="S88" s="65" t="s">
        <v>132</v>
      </c>
      <c r="T88" s="66" t="s">
        <v>133</v>
      </c>
    </row>
    <row r="89" spans="2:65" s="1" customFormat="1" ht="29.25" customHeight="1">
      <c r="B89" s="32"/>
      <c r="C89" s="68" t="s">
        <v>117</v>
      </c>
      <c r="J89" s="142">
        <f>BK89</f>
        <v>2667359.1300000008</v>
      </c>
      <c r="L89" s="32"/>
      <c r="M89" s="67"/>
      <c r="N89" s="59"/>
      <c r="O89" s="59"/>
      <c r="P89" s="143">
        <f>P90</f>
        <v>0</v>
      </c>
      <c r="Q89" s="59"/>
      <c r="R89" s="143">
        <f>R90</f>
        <v>278.66515923999992</v>
      </c>
      <c r="S89" s="59"/>
      <c r="T89" s="144">
        <f>T90</f>
        <v>433.24416000000002</v>
      </c>
      <c r="AT89" s="16" t="s">
        <v>69</v>
      </c>
      <c r="AU89" s="16" t="s">
        <v>118</v>
      </c>
      <c r="BK89" s="145">
        <f>BK90</f>
        <v>2667359.1300000008</v>
      </c>
    </row>
    <row r="90" spans="2:65" s="10" customFormat="1" ht="37.35" customHeight="1">
      <c r="B90" s="146"/>
      <c r="D90" s="155" t="s">
        <v>69</v>
      </c>
      <c r="E90" s="183" t="s">
        <v>229</v>
      </c>
      <c r="F90" s="183" t="s">
        <v>230</v>
      </c>
      <c r="I90" s="149"/>
      <c r="J90" s="184">
        <f>BK90</f>
        <v>2667359.1300000008</v>
      </c>
      <c r="L90" s="146"/>
      <c r="M90" s="151"/>
      <c r="N90" s="152"/>
      <c r="O90" s="152"/>
      <c r="P90" s="153">
        <f>P91+P111+P115+P125+P160+P167</f>
        <v>0</v>
      </c>
      <c r="Q90" s="152"/>
      <c r="R90" s="153">
        <f>R91+R111+R115+R125+R160+R167</f>
        <v>278.66515923999992</v>
      </c>
      <c r="S90" s="152"/>
      <c r="T90" s="154">
        <f>T91+T111+T115+T125+T160+T167</f>
        <v>433.24416000000002</v>
      </c>
      <c r="AR90" s="155" t="s">
        <v>22</v>
      </c>
      <c r="AT90" s="156" t="s">
        <v>69</v>
      </c>
      <c r="AU90" s="156" t="s">
        <v>70</v>
      </c>
      <c r="AY90" s="155" t="s">
        <v>137</v>
      </c>
      <c r="BK90" s="157">
        <f>BK91+BK111+BK115+BK125+BK160+BK167</f>
        <v>2667359.1300000008</v>
      </c>
    </row>
    <row r="91" spans="2:65" s="10" customFormat="1" ht="19.899999999999999" customHeight="1">
      <c r="B91" s="146"/>
      <c r="D91" s="147" t="s">
        <v>69</v>
      </c>
      <c r="E91" s="185" t="s">
        <v>22</v>
      </c>
      <c r="F91" s="185" t="s">
        <v>231</v>
      </c>
      <c r="I91" s="149"/>
      <c r="J91" s="186">
        <f>BK91</f>
        <v>475241.21000000008</v>
      </c>
      <c r="L91" s="146"/>
      <c r="M91" s="151"/>
      <c r="N91" s="152"/>
      <c r="O91" s="152"/>
      <c r="P91" s="153">
        <f>SUM(P92:P110)</f>
        <v>0</v>
      </c>
      <c r="Q91" s="152"/>
      <c r="R91" s="153">
        <f>SUM(R92:R110)</f>
        <v>3.3426</v>
      </c>
      <c r="S91" s="152"/>
      <c r="T91" s="154">
        <f>SUM(T92:T110)</f>
        <v>433.24416000000002</v>
      </c>
      <c r="AR91" s="155" t="s">
        <v>22</v>
      </c>
      <c r="AT91" s="156" t="s">
        <v>69</v>
      </c>
      <c r="AU91" s="156" t="s">
        <v>22</v>
      </c>
      <c r="AY91" s="155" t="s">
        <v>137</v>
      </c>
      <c r="BK91" s="157">
        <f>SUM(BK92:BK110)</f>
        <v>475241.21000000008</v>
      </c>
    </row>
    <row r="92" spans="2:65" s="1" customFormat="1" ht="22.5" customHeight="1">
      <c r="B92" s="158"/>
      <c r="C92" s="159" t="s">
        <v>22</v>
      </c>
      <c r="D92" s="159" t="s">
        <v>138</v>
      </c>
      <c r="E92" s="160" t="s">
        <v>306</v>
      </c>
      <c r="F92" s="161" t="s">
        <v>307</v>
      </c>
      <c r="G92" s="162" t="s">
        <v>271</v>
      </c>
      <c r="H92" s="163">
        <v>324.48</v>
      </c>
      <c r="I92" s="164">
        <v>20.6</v>
      </c>
      <c r="J92" s="165">
        <f t="shared" ref="J92:J110" si="0">ROUND(I92*H92,2)</f>
        <v>6684.29</v>
      </c>
      <c r="K92" s="161" t="s">
        <v>235</v>
      </c>
      <c r="L92" s="32"/>
      <c r="M92" s="166" t="s">
        <v>3</v>
      </c>
      <c r="N92" s="167" t="s">
        <v>41</v>
      </c>
      <c r="O92" s="33"/>
      <c r="P92" s="168">
        <f t="shared" ref="P92:P110" si="1">O92*H92</f>
        <v>0</v>
      </c>
      <c r="Q92" s="168">
        <v>0</v>
      </c>
      <c r="R92" s="168">
        <f t="shared" ref="R92:R110" si="2">Q92*H92</f>
        <v>0</v>
      </c>
      <c r="S92" s="168">
        <v>0.23499999999999999</v>
      </c>
      <c r="T92" s="169">
        <f t="shared" ref="T92:T110" si="3">S92*H92</f>
        <v>76.252799999999993</v>
      </c>
      <c r="AR92" s="16" t="s">
        <v>136</v>
      </c>
      <c r="AT92" s="16" t="s">
        <v>138</v>
      </c>
      <c r="AU92" s="16" t="s">
        <v>78</v>
      </c>
      <c r="AY92" s="16" t="s">
        <v>137</v>
      </c>
      <c r="BE92" s="170">
        <f t="shared" ref="BE92:BE110" si="4">IF(N92="základní",J92,0)</f>
        <v>6684.29</v>
      </c>
      <c r="BF92" s="170">
        <f t="shared" ref="BF92:BF110" si="5">IF(N92="snížená",J92,0)</f>
        <v>0</v>
      </c>
      <c r="BG92" s="170">
        <f t="shared" ref="BG92:BG110" si="6">IF(N92="zákl. přenesená",J92,0)</f>
        <v>0</v>
      </c>
      <c r="BH92" s="170">
        <f t="shared" ref="BH92:BH110" si="7">IF(N92="sníž. přenesená",J92,0)</f>
        <v>0</v>
      </c>
      <c r="BI92" s="170">
        <f t="shared" ref="BI92:BI110" si="8">IF(N92="nulová",J92,0)</f>
        <v>0</v>
      </c>
      <c r="BJ92" s="16" t="s">
        <v>22</v>
      </c>
      <c r="BK92" s="170">
        <f t="shared" ref="BK92:BK110" si="9">ROUND(I92*H92,2)</f>
        <v>6684.29</v>
      </c>
      <c r="BL92" s="16" t="s">
        <v>136</v>
      </c>
      <c r="BM92" s="16" t="s">
        <v>712</v>
      </c>
    </row>
    <row r="93" spans="2:65" s="1" customFormat="1" ht="22.5" customHeight="1">
      <c r="B93" s="158"/>
      <c r="C93" s="159" t="s">
        <v>78</v>
      </c>
      <c r="D93" s="159" t="s">
        <v>138</v>
      </c>
      <c r="E93" s="160" t="s">
        <v>309</v>
      </c>
      <c r="F93" s="161" t="s">
        <v>310</v>
      </c>
      <c r="G93" s="162" t="s">
        <v>271</v>
      </c>
      <c r="H93" s="163">
        <v>340.48</v>
      </c>
      <c r="I93" s="164">
        <v>41.2</v>
      </c>
      <c r="J93" s="165">
        <f t="shared" si="0"/>
        <v>14027.78</v>
      </c>
      <c r="K93" s="161" t="s">
        <v>235</v>
      </c>
      <c r="L93" s="32"/>
      <c r="M93" s="166" t="s">
        <v>3</v>
      </c>
      <c r="N93" s="167" t="s">
        <v>41</v>
      </c>
      <c r="O93" s="33"/>
      <c r="P93" s="168">
        <f t="shared" si="1"/>
        <v>0</v>
      </c>
      <c r="Q93" s="168">
        <v>0</v>
      </c>
      <c r="R93" s="168">
        <f t="shared" si="2"/>
        <v>0</v>
      </c>
      <c r="S93" s="168">
        <v>0.56000000000000005</v>
      </c>
      <c r="T93" s="169">
        <f t="shared" si="3"/>
        <v>190.66880000000003</v>
      </c>
      <c r="AR93" s="16" t="s">
        <v>136</v>
      </c>
      <c r="AT93" s="16" t="s">
        <v>138</v>
      </c>
      <c r="AU93" s="16" t="s">
        <v>78</v>
      </c>
      <c r="AY93" s="16" t="s">
        <v>137</v>
      </c>
      <c r="BE93" s="170">
        <f t="shared" si="4"/>
        <v>14027.78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22</v>
      </c>
      <c r="BK93" s="170">
        <f t="shared" si="9"/>
        <v>14027.78</v>
      </c>
      <c r="BL93" s="16" t="s">
        <v>136</v>
      </c>
      <c r="BM93" s="16" t="s">
        <v>713</v>
      </c>
    </row>
    <row r="94" spans="2:65" s="1" customFormat="1" ht="22.5" customHeight="1">
      <c r="B94" s="158"/>
      <c r="C94" s="159" t="s">
        <v>148</v>
      </c>
      <c r="D94" s="159" t="s">
        <v>138</v>
      </c>
      <c r="E94" s="160" t="s">
        <v>312</v>
      </c>
      <c r="F94" s="161" t="s">
        <v>313</v>
      </c>
      <c r="G94" s="162" t="s">
        <v>271</v>
      </c>
      <c r="H94" s="163">
        <v>324.48</v>
      </c>
      <c r="I94" s="164">
        <v>20.6</v>
      </c>
      <c r="J94" s="165">
        <f t="shared" si="0"/>
        <v>6684.29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 t="shared" si="1"/>
        <v>0</v>
      </c>
      <c r="Q94" s="168">
        <v>0</v>
      </c>
      <c r="R94" s="168">
        <f t="shared" si="2"/>
        <v>0</v>
      </c>
      <c r="S94" s="168">
        <v>0.18099999999999999</v>
      </c>
      <c r="T94" s="169">
        <f t="shared" si="3"/>
        <v>58.730879999999999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 t="shared" si="4"/>
        <v>6684.29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22</v>
      </c>
      <c r="BK94" s="170">
        <f t="shared" si="9"/>
        <v>6684.29</v>
      </c>
      <c r="BL94" s="16" t="s">
        <v>136</v>
      </c>
      <c r="BM94" s="16" t="s">
        <v>714</v>
      </c>
    </row>
    <row r="95" spans="2:65" s="1" customFormat="1" ht="22.5" customHeight="1">
      <c r="B95" s="158"/>
      <c r="C95" s="159" t="s">
        <v>136</v>
      </c>
      <c r="D95" s="159" t="s">
        <v>138</v>
      </c>
      <c r="E95" s="160" t="s">
        <v>315</v>
      </c>
      <c r="F95" s="161" t="s">
        <v>316</v>
      </c>
      <c r="G95" s="162" t="s">
        <v>271</v>
      </c>
      <c r="H95" s="163">
        <v>340.48</v>
      </c>
      <c r="I95" s="164">
        <v>41.2</v>
      </c>
      <c r="J95" s="165">
        <f t="shared" si="0"/>
        <v>14027.78</v>
      </c>
      <c r="K95" s="161" t="s">
        <v>235</v>
      </c>
      <c r="L95" s="32"/>
      <c r="M95" s="166" t="s">
        <v>3</v>
      </c>
      <c r="N95" s="167" t="s">
        <v>41</v>
      </c>
      <c r="O95" s="33"/>
      <c r="P95" s="168">
        <f t="shared" si="1"/>
        <v>0</v>
      </c>
      <c r="Q95" s="168">
        <v>0</v>
      </c>
      <c r="R95" s="168">
        <f t="shared" si="2"/>
        <v>0</v>
      </c>
      <c r="S95" s="168">
        <v>0.316</v>
      </c>
      <c r="T95" s="169">
        <f t="shared" si="3"/>
        <v>107.59168000000001</v>
      </c>
      <c r="AR95" s="16" t="s">
        <v>136</v>
      </c>
      <c r="AT95" s="16" t="s">
        <v>138</v>
      </c>
      <c r="AU95" s="16" t="s">
        <v>78</v>
      </c>
      <c r="AY95" s="16" t="s">
        <v>137</v>
      </c>
      <c r="BE95" s="170">
        <f t="shared" si="4"/>
        <v>14027.78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22</v>
      </c>
      <c r="BK95" s="170">
        <f t="shared" si="9"/>
        <v>14027.78</v>
      </c>
      <c r="BL95" s="16" t="s">
        <v>136</v>
      </c>
      <c r="BM95" s="16" t="s">
        <v>715</v>
      </c>
    </row>
    <row r="96" spans="2:65" s="1" customFormat="1" ht="22.5" customHeight="1">
      <c r="B96" s="158"/>
      <c r="C96" s="159" t="s">
        <v>155</v>
      </c>
      <c r="D96" s="159" t="s">
        <v>138</v>
      </c>
      <c r="E96" s="160" t="s">
        <v>232</v>
      </c>
      <c r="F96" s="161" t="s">
        <v>233</v>
      </c>
      <c r="G96" s="162" t="s">
        <v>234</v>
      </c>
      <c r="H96" s="163">
        <v>302.69299999999998</v>
      </c>
      <c r="I96" s="164">
        <v>51.5</v>
      </c>
      <c r="J96" s="165">
        <f t="shared" si="0"/>
        <v>15588.69</v>
      </c>
      <c r="K96" s="161" t="s">
        <v>235</v>
      </c>
      <c r="L96" s="32"/>
      <c r="M96" s="166" t="s">
        <v>3</v>
      </c>
      <c r="N96" s="167" t="s">
        <v>41</v>
      </c>
      <c r="O96" s="33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6" t="s">
        <v>136</v>
      </c>
      <c r="AT96" s="16" t="s">
        <v>138</v>
      </c>
      <c r="AU96" s="16" t="s">
        <v>78</v>
      </c>
      <c r="AY96" s="16" t="s">
        <v>137</v>
      </c>
      <c r="BE96" s="170">
        <f t="shared" si="4"/>
        <v>15588.69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22</v>
      </c>
      <c r="BK96" s="170">
        <f t="shared" si="9"/>
        <v>15588.69</v>
      </c>
      <c r="BL96" s="16" t="s">
        <v>136</v>
      </c>
      <c r="BM96" s="16" t="s">
        <v>716</v>
      </c>
    </row>
    <row r="97" spans="2:65" s="1" customFormat="1" ht="22.5" customHeight="1">
      <c r="B97" s="158"/>
      <c r="C97" s="159" t="s">
        <v>159</v>
      </c>
      <c r="D97" s="159" t="s">
        <v>138</v>
      </c>
      <c r="E97" s="160" t="s">
        <v>237</v>
      </c>
      <c r="F97" s="161" t="s">
        <v>238</v>
      </c>
      <c r="G97" s="162" t="s">
        <v>239</v>
      </c>
      <c r="H97" s="163">
        <v>37.837000000000003</v>
      </c>
      <c r="I97" s="164">
        <v>51.5</v>
      </c>
      <c r="J97" s="165">
        <f t="shared" si="0"/>
        <v>1948.61</v>
      </c>
      <c r="K97" s="161" t="s">
        <v>235</v>
      </c>
      <c r="L97" s="32"/>
      <c r="M97" s="166" t="s">
        <v>3</v>
      </c>
      <c r="N97" s="167" t="s">
        <v>41</v>
      </c>
      <c r="O97" s="33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6" t="s">
        <v>136</v>
      </c>
      <c r="AT97" s="16" t="s">
        <v>138</v>
      </c>
      <c r="AU97" s="16" t="s">
        <v>78</v>
      </c>
      <c r="AY97" s="16" t="s">
        <v>137</v>
      </c>
      <c r="BE97" s="170">
        <f t="shared" si="4"/>
        <v>1948.61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6" t="s">
        <v>22</v>
      </c>
      <c r="BK97" s="170">
        <f t="shared" si="9"/>
        <v>1948.61</v>
      </c>
      <c r="BL97" s="16" t="s">
        <v>136</v>
      </c>
      <c r="BM97" s="16" t="s">
        <v>717</v>
      </c>
    </row>
    <row r="98" spans="2:65" s="1" customFormat="1" ht="22.5" customHeight="1">
      <c r="B98" s="158"/>
      <c r="C98" s="159" t="s">
        <v>163</v>
      </c>
      <c r="D98" s="159" t="s">
        <v>138</v>
      </c>
      <c r="E98" s="160" t="s">
        <v>320</v>
      </c>
      <c r="F98" s="161" t="s">
        <v>321</v>
      </c>
      <c r="G98" s="162" t="s">
        <v>322</v>
      </c>
      <c r="H98" s="163">
        <v>45</v>
      </c>
      <c r="I98" s="164">
        <v>206</v>
      </c>
      <c r="J98" s="165">
        <f t="shared" si="0"/>
        <v>9270</v>
      </c>
      <c r="K98" s="161" t="s">
        <v>235</v>
      </c>
      <c r="L98" s="32"/>
      <c r="M98" s="166" t="s">
        <v>3</v>
      </c>
      <c r="N98" s="167" t="s">
        <v>41</v>
      </c>
      <c r="O98" s="33"/>
      <c r="P98" s="168">
        <f t="shared" si="1"/>
        <v>0</v>
      </c>
      <c r="Q98" s="168">
        <v>8.6800000000000002E-3</v>
      </c>
      <c r="R98" s="168">
        <f t="shared" si="2"/>
        <v>0.3906</v>
      </c>
      <c r="S98" s="168">
        <v>0</v>
      </c>
      <c r="T98" s="169">
        <f t="shared" si="3"/>
        <v>0</v>
      </c>
      <c r="AR98" s="16" t="s">
        <v>136</v>
      </c>
      <c r="AT98" s="16" t="s">
        <v>138</v>
      </c>
      <c r="AU98" s="16" t="s">
        <v>78</v>
      </c>
      <c r="AY98" s="16" t="s">
        <v>137</v>
      </c>
      <c r="BE98" s="170">
        <f t="shared" si="4"/>
        <v>9270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6" t="s">
        <v>22</v>
      </c>
      <c r="BK98" s="170">
        <f t="shared" si="9"/>
        <v>9270</v>
      </c>
      <c r="BL98" s="16" t="s">
        <v>136</v>
      </c>
      <c r="BM98" s="16" t="s">
        <v>718</v>
      </c>
    </row>
    <row r="99" spans="2:65" s="1" customFormat="1" ht="22.5" customHeight="1">
      <c r="B99" s="158"/>
      <c r="C99" s="159" t="s">
        <v>167</v>
      </c>
      <c r="D99" s="159" t="s">
        <v>138</v>
      </c>
      <c r="E99" s="160" t="s">
        <v>324</v>
      </c>
      <c r="F99" s="161" t="s">
        <v>325</v>
      </c>
      <c r="G99" s="162" t="s">
        <v>322</v>
      </c>
      <c r="H99" s="163">
        <v>80</v>
      </c>
      <c r="I99" s="164">
        <v>206</v>
      </c>
      <c r="J99" s="165">
        <f t="shared" si="0"/>
        <v>16480</v>
      </c>
      <c r="K99" s="161" t="s">
        <v>235</v>
      </c>
      <c r="L99" s="32"/>
      <c r="M99" s="166" t="s">
        <v>3</v>
      </c>
      <c r="N99" s="167" t="s">
        <v>41</v>
      </c>
      <c r="O99" s="33"/>
      <c r="P99" s="168">
        <f t="shared" si="1"/>
        <v>0</v>
      </c>
      <c r="Q99" s="168">
        <v>3.6900000000000002E-2</v>
      </c>
      <c r="R99" s="168">
        <f t="shared" si="2"/>
        <v>2.952</v>
      </c>
      <c r="S99" s="168">
        <v>0</v>
      </c>
      <c r="T99" s="169">
        <f t="shared" si="3"/>
        <v>0</v>
      </c>
      <c r="AR99" s="16" t="s">
        <v>136</v>
      </c>
      <c r="AT99" s="16" t="s">
        <v>138</v>
      </c>
      <c r="AU99" s="16" t="s">
        <v>78</v>
      </c>
      <c r="AY99" s="16" t="s">
        <v>137</v>
      </c>
      <c r="BE99" s="170">
        <f t="shared" si="4"/>
        <v>16480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6" t="s">
        <v>22</v>
      </c>
      <c r="BK99" s="170">
        <f t="shared" si="9"/>
        <v>16480</v>
      </c>
      <c r="BL99" s="16" t="s">
        <v>136</v>
      </c>
      <c r="BM99" s="16" t="s">
        <v>719</v>
      </c>
    </row>
    <row r="100" spans="2:65" s="1" customFormat="1" ht="22.5" customHeight="1">
      <c r="B100" s="158"/>
      <c r="C100" s="159" t="s">
        <v>171</v>
      </c>
      <c r="D100" s="159" t="s">
        <v>138</v>
      </c>
      <c r="E100" s="160" t="s">
        <v>241</v>
      </c>
      <c r="F100" s="161" t="s">
        <v>242</v>
      </c>
      <c r="G100" s="162" t="s">
        <v>243</v>
      </c>
      <c r="H100" s="163">
        <v>68.378</v>
      </c>
      <c r="I100" s="164">
        <v>51.5</v>
      </c>
      <c r="J100" s="165">
        <f t="shared" si="0"/>
        <v>3521.47</v>
      </c>
      <c r="K100" s="161" t="s">
        <v>235</v>
      </c>
      <c r="L100" s="32"/>
      <c r="M100" s="166" t="s">
        <v>3</v>
      </c>
      <c r="N100" s="167" t="s">
        <v>41</v>
      </c>
      <c r="O100" s="33"/>
      <c r="P100" s="168">
        <f t="shared" si="1"/>
        <v>0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16" t="s">
        <v>136</v>
      </c>
      <c r="AT100" s="16" t="s">
        <v>138</v>
      </c>
      <c r="AU100" s="16" t="s">
        <v>78</v>
      </c>
      <c r="AY100" s="16" t="s">
        <v>137</v>
      </c>
      <c r="BE100" s="170">
        <f t="shared" si="4"/>
        <v>3521.47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6" t="s">
        <v>22</v>
      </c>
      <c r="BK100" s="170">
        <f t="shared" si="9"/>
        <v>3521.47</v>
      </c>
      <c r="BL100" s="16" t="s">
        <v>136</v>
      </c>
      <c r="BM100" s="16" t="s">
        <v>720</v>
      </c>
    </row>
    <row r="101" spans="2:65" s="1" customFormat="1" ht="22.5" customHeight="1">
      <c r="B101" s="158"/>
      <c r="C101" s="159" t="s">
        <v>26</v>
      </c>
      <c r="D101" s="159" t="s">
        <v>138</v>
      </c>
      <c r="E101" s="160" t="s">
        <v>328</v>
      </c>
      <c r="F101" s="161" t="s">
        <v>329</v>
      </c>
      <c r="G101" s="162" t="s">
        <v>243</v>
      </c>
      <c r="H101" s="163">
        <v>136.21199999999999</v>
      </c>
      <c r="I101" s="164">
        <v>309</v>
      </c>
      <c r="J101" s="165">
        <f t="shared" si="0"/>
        <v>42089.51</v>
      </c>
      <c r="K101" s="161" t="s">
        <v>235</v>
      </c>
      <c r="L101" s="32"/>
      <c r="M101" s="166" t="s">
        <v>3</v>
      </c>
      <c r="N101" s="167" t="s">
        <v>41</v>
      </c>
      <c r="O101" s="33"/>
      <c r="P101" s="168">
        <f t="shared" si="1"/>
        <v>0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16" t="s">
        <v>136</v>
      </c>
      <c r="AT101" s="16" t="s">
        <v>138</v>
      </c>
      <c r="AU101" s="16" t="s">
        <v>78</v>
      </c>
      <c r="AY101" s="16" t="s">
        <v>137</v>
      </c>
      <c r="BE101" s="170">
        <f t="shared" si="4"/>
        <v>42089.51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6" t="s">
        <v>22</v>
      </c>
      <c r="BK101" s="170">
        <f t="shared" si="9"/>
        <v>42089.51</v>
      </c>
      <c r="BL101" s="16" t="s">
        <v>136</v>
      </c>
      <c r="BM101" s="16" t="s">
        <v>721</v>
      </c>
    </row>
    <row r="102" spans="2:65" s="1" customFormat="1" ht="22.5" customHeight="1">
      <c r="B102" s="158"/>
      <c r="C102" s="159" t="s">
        <v>212</v>
      </c>
      <c r="D102" s="159" t="s">
        <v>138</v>
      </c>
      <c r="E102" s="160" t="s">
        <v>331</v>
      </c>
      <c r="F102" s="161" t="s">
        <v>332</v>
      </c>
      <c r="G102" s="162" t="s">
        <v>243</v>
      </c>
      <c r="H102" s="163">
        <v>681.06</v>
      </c>
      <c r="I102" s="164">
        <v>164.8</v>
      </c>
      <c r="J102" s="165">
        <f t="shared" si="0"/>
        <v>112238.69</v>
      </c>
      <c r="K102" s="161" t="s">
        <v>235</v>
      </c>
      <c r="L102" s="32"/>
      <c r="M102" s="166" t="s">
        <v>3</v>
      </c>
      <c r="N102" s="167" t="s">
        <v>41</v>
      </c>
      <c r="O102" s="33"/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16" t="s">
        <v>136</v>
      </c>
      <c r="AT102" s="16" t="s">
        <v>138</v>
      </c>
      <c r="AU102" s="16" t="s">
        <v>78</v>
      </c>
      <c r="AY102" s="16" t="s">
        <v>137</v>
      </c>
      <c r="BE102" s="170">
        <f t="shared" si="4"/>
        <v>112238.69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16" t="s">
        <v>22</v>
      </c>
      <c r="BK102" s="170">
        <f t="shared" si="9"/>
        <v>112238.69</v>
      </c>
      <c r="BL102" s="16" t="s">
        <v>136</v>
      </c>
      <c r="BM102" s="16" t="s">
        <v>722</v>
      </c>
    </row>
    <row r="103" spans="2:65" s="1" customFormat="1" ht="22.5" customHeight="1">
      <c r="B103" s="158"/>
      <c r="C103" s="159" t="s">
        <v>216</v>
      </c>
      <c r="D103" s="159" t="s">
        <v>138</v>
      </c>
      <c r="E103" s="160" t="s">
        <v>334</v>
      </c>
      <c r="F103" s="161" t="s">
        <v>335</v>
      </c>
      <c r="G103" s="162" t="s">
        <v>243</v>
      </c>
      <c r="H103" s="163">
        <v>340.53</v>
      </c>
      <c r="I103" s="164">
        <v>5.15</v>
      </c>
      <c r="J103" s="165">
        <f t="shared" si="0"/>
        <v>1753.73</v>
      </c>
      <c r="K103" s="161" t="s">
        <v>235</v>
      </c>
      <c r="L103" s="32"/>
      <c r="M103" s="166" t="s">
        <v>3</v>
      </c>
      <c r="N103" s="167" t="s">
        <v>41</v>
      </c>
      <c r="O103" s="33"/>
      <c r="P103" s="168">
        <f t="shared" si="1"/>
        <v>0</v>
      </c>
      <c r="Q103" s="168">
        <v>0</v>
      </c>
      <c r="R103" s="168">
        <f t="shared" si="2"/>
        <v>0</v>
      </c>
      <c r="S103" s="168">
        <v>0</v>
      </c>
      <c r="T103" s="169">
        <f t="shared" si="3"/>
        <v>0</v>
      </c>
      <c r="AR103" s="16" t="s">
        <v>136</v>
      </c>
      <c r="AT103" s="16" t="s">
        <v>138</v>
      </c>
      <c r="AU103" s="16" t="s">
        <v>78</v>
      </c>
      <c r="AY103" s="16" t="s">
        <v>137</v>
      </c>
      <c r="BE103" s="170">
        <f t="shared" si="4"/>
        <v>1753.73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16" t="s">
        <v>22</v>
      </c>
      <c r="BK103" s="170">
        <f t="shared" si="9"/>
        <v>1753.73</v>
      </c>
      <c r="BL103" s="16" t="s">
        <v>136</v>
      </c>
      <c r="BM103" s="16" t="s">
        <v>723</v>
      </c>
    </row>
    <row r="104" spans="2:65" s="1" customFormat="1" ht="22.5" customHeight="1">
      <c r="B104" s="158"/>
      <c r="C104" s="159" t="s">
        <v>220</v>
      </c>
      <c r="D104" s="159" t="s">
        <v>138</v>
      </c>
      <c r="E104" s="160" t="s">
        <v>337</v>
      </c>
      <c r="F104" s="161" t="s">
        <v>338</v>
      </c>
      <c r="G104" s="162" t="s">
        <v>243</v>
      </c>
      <c r="H104" s="163">
        <v>681.06</v>
      </c>
      <c r="I104" s="164">
        <v>164.8</v>
      </c>
      <c r="J104" s="165">
        <f t="shared" si="0"/>
        <v>112238.69</v>
      </c>
      <c r="K104" s="161" t="s">
        <v>235</v>
      </c>
      <c r="L104" s="32"/>
      <c r="M104" s="166" t="s">
        <v>3</v>
      </c>
      <c r="N104" s="167" t="s">
        <v>41</v>
      </c>
      <c r="O104" s="33"/>
      <c r="P104" s="168">
        <f t="shared" si="1"/>
        <v>0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16" t="s">
        <v>136</v>
      </c>
      <c r="AT104" s="16" t="s">
        <v>138</v>
      </c>
      <c r="AU104" s="16" t="s">
        <v>78</v>
      </c>
      <c r="AY104" s="16" t="s">
        <v>137</v>
      </c>
      <c r="BE104" s="170">
        <f t="shared" si="4"/>
        <v>112238.69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16" t="s">
        <v>22</v>
      </c>
      <c r="BK104" s="170">
        <f t="shared" si="9"/>
        <v>112238.69</v>
      </c>
      <c r="BL104" s="16" t="s">
        <v>136</v>
      </c>
      <c r="BM104" s="16" t="s">
        <v>724</v>
      </c>
    </row>
    <row r="105" spans="2:65" s="1" customFormat="1" ht="22.5" customHeight="1">
      <c r="B105" s="158"/>
      <c r="C105" s="159" t="s">
        <v>277</v>
      </c>
      <c r="D105" s="159" t="s">
        <v>138</v>
      </c>
      <c r="E105" s="160" t="s">
        <v>340</v>
      </c>
      <c r="F105" s="161" t="s">
        <v>341</v>
      </c>
      <c r="G105" s="162" t="s">
        <v>243</v>
      </c>
      <c r="H105" s="163">
        <v>340.53</v>
      </c>
      <c r="I105" s="164">
        <v>5.15</v>
      </c>
      <c r="J105" s="165">
        <f t="shared" si="0"/>
        <v>1753.73</v>
      </c>
      <c r="K105" s="161" t="s">
        <v>235</v>
      </c>
      <c r="L105" s="32"/>
      <c r="M105" s="166" t="s">
        <v>3</v>
      </c>
      <c r="N105" s="167" t="s">
        <v>41</v>
      </c>
      <c r="O105" s="33"/>
      <c r="P105" s="168">
        <f t="shared" si="1"/>
        <v>0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16" t="s">
        <v>136</v>
      </c>
      <c r="AT105" s="16" t="s">
        <v>138</v>
      </c>
      <c r="AU105" s="16" t="s">
        <v>78</v>
      </c>
      <c r="AY105" s="16" t="s">
        <v>137</v>
      </c>
      <c r="BE105" s="170">
        <f t="shared" si="4"/>
        <v>1753.73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16" t="s">
        <v>22</v>
      </c>
      <c r="BK105" s="170">
        <f t="shared" si="9"/>
        <v>1753.73</v>
      </c>
      <c r="BL105" s="16" t="s">
        <v>136</v>
      </c>
      <c r="BM105" s="16" t="s">
        <v>725</v>
      </c>
    </row>
    <row r="106" spans="2:65" s="1" customFormat="1" ht="22.5" customHeight="1">
      <c r="B106" s="158"/>
      <c r="C106" s="159" t="s">
        <v>9</v>
      </c>
      <c r="D106" s="159" t="s">
        <v>138</v>
      </c>
      <c r="E106" s="160" t="s">
        <v>349</v>
      </c>
      <c r="F106" s="161" t="s">
        <v>350</v>
      </c>
      <c r="G106" s="162" t="s">
        <v>243</v>
      </c>
      <c r="H106" s="163">
        <v>749.16600000000005</v>
      </c>
      <c r="I106" s="164">
        <v>41.2</v>
      </c>
      <c r="J106" s="165">
        <f t="shared" si="0"/>
        <v>30865.64</v>
      </c>
      <c r="K106" s="161" t="s">
        <v>235</v>
      </c>
      <c r="L106" s="32"/>
      <c r="M106" s="166" t="s">
        <v>3</v>
      </c>
      <c r="N106" s="167" t="s">
        <v>41</v>
      </c>
      <c r="O106" s="33"/>
      <c r="P106" s="168">
        <f t="shared" si="1"/>
        <v>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16" t="s">
        <v>136</v>
      </c>
      <c r="AT106" s="16" t="s">
        <v>138</v>
      </c>
      <c r="AU106" s="16" t="s">
        <v>78</v>
      </c>
      <c r="AY106" s="16" t="s">
        <v>137</v>
      </c>
      <c r="BE106" s="170">
        <f t="shared" si="4"/>
        <v>30865.64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16" t="s">
        <v>22</v>
      </c>
      <c r="BK106" s="170">
        <f t="shared" si="9"/>
        <v>30865.64</v>
      </c>
      <c r="BL106" s="16" t="s">
        <v>136</v>
      </c>
      <c r="BM106" s="16" t="s">
        <v>726</v>
      </c>
    </row>
    <row r="107" spans="2:65" s="1" customFormat="1" ht="22.5" customHeight="1">
      <c r="B107" s="158"/>
      <c r="C107" s="159" t="s">
        <v>284</v>
      </c>
      <c r="D107" s="159" t="s">
        <v>138</v>
      </c>
      <c r="E107" s="160" t="s">
        <v>260</v>
      </c>
      <c r="F107" s="161" t="s">
        <v>261</v>
      </c>
      <c r="G107" s="162" t="s">
        <v>243</v>
      </c>
      <c r="H107" s="163">
        <v>136.21199999999999</v>
      </c>
      <c r="I107" s="164">
        <v>103</v>
      </c>
      <c r="J107" s="165">
        <f t="shared" si="0"/>
        <v>14029.84</v>
      </c>
      <c r="K107" s="161" t="s">
        <v>235</v>
      </c>
      <c r="L107" s="32"/>
      <c r="M107" s="166" t="s">
        <v>3</v>
      </c>
      <c r="N107" s="167" t="s">
        <v>41</v>
      </c>
      <c r="O107" s="33"/>
      <c r="P107" s="168">
        <f t="shared" si="1"/>
        <v>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16" t="s">
        <v>136</v>
      </c>
      <c r="AT107" s="16" t="s">
        <v>138</v>
      </c>
      <c r="AU107" s="16" t="s">
        <v>78</v>
      </c>
      <c r="AY107" s="16" t="s">
        <v>137</v>
      </c>
      <c r="BE107" s="170">
        <f t="shared" si="4"/>
        <v>14029.84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16" t="s">
        <v>22</v>
      </c>
      <c r="BK107" s="170">
        <f t="shared" si="9"/>
        <v>14029.84</v>
      </c>
      <c r="BL107" s="16" t="s">
        <v>136</v>
      </c>
      <c r="BM107" s="16" t="s">
        <v>727</v>
      </c>
    </row>
    <row r="108" spans="2:65" s="1" customFormat="1" ht="22.5" customHeight="1">
      <c r="B108" s="158"/>
      <c r="C108" s="159" t="s">
        <v>288</v>
      </c>
      <c r="D108" s="159" t="s">
        <v>138</v>
      </c>
      <c r="E108" s="160" t="s">
        <v>263</v>
      </c>
      <c r="F108" s="161" t="s">
        <v>264</v>
      </c>
      <c r="G108" s="162" t="s">
        <v>243</v>
      </c>
      <c r="H108" s="163">
        <v>136.21199999999999</v>
      </c>
      <c r="I108" s="164">
        <v>30.900000000000002</v>
      </c>
      <c r="J108" s="165">
        <f t="shared" si="0"/>
        <v>4208.95</v>
      </c>
      <c r="K108" s="161" t="s">
        <v>235</v>
      </c>
      <c r="L108" s="32"/>
      <c r="M108" s="166" t="s">
        <v>3</v>
      </c>
      <c r="N108" s="167" t="s">
        <v>41</v>
      </c>
      <c r="O108" s="33"/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16" t="s">
        <v>136</v>
      </c>
      <c r="AT108" s="16" t="s">
        <v>138</v>
      </c>
      <c r="AU108" s="16" t="s">
        <v>78</v>
      </c>
      <c r="AY108" s="16" t="s">
        <v>137</v>
      </c>
      <c r="BE108" s="170">
        <f t="shared" si="4"/>
        <v>4208.95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16" t="s">
        <v>22</v>
      </c>
      <c r="BK108" s="170">
        <f t="shared" si="9"/>
        <v>4208.95</v>
      </c>
      <c r="BL108" s="16" t="s">
        <v>136</v>
      </c>
      <c r="BM108" s="16" t="s">
        <v>728</v>
      </c>
    </row>
    <row r="109" spans="2:65" s="1" customFormat="1" ht="22.5" customHeight="1">
      <c r="B109" s="158"/>
      <c r="C109" s="159" t="s">
        <v>295</v>
      </c>
      <c r="D109" s="159" t="s">
        <v>138</v>
      </c>
      <c r="E109" s="160" t="s">
        <v>266</v>
      </c>
      <c r="F109" s="161" t="s">
        <v>267</v>
      </c>
      <c r="G109" s="162" t="s">
        <v>243</v>
      </c>
      <c r="H109" s="163">
        <v>1225.9079999999999</v>
      </c>
      <c r="I109" s="164">
        <v>51.5</v>
      </c>
      <c r="J109" s="165">
        <f t="shared" si="0"/>
        <v>63134.26</v>
      </c>
      <c r="K109" s="161" t="s">
        <v>235</v>
      </c>
      <c r="L109" s="32"/>
      <c r="M109" s="166" t="s">
        <v>3</v>
      </c>
      <c r="N109" s="167" t="s">
        <v>41</v>
      </c>
      <c r="O109" s="33"/>
      <c r="P109" s="168">
        <f t="shared" si="1"/>
        <v>0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16" t="s">
        <v>136</v>
      </c>
      <c r="AT109" s="16" t="s">
        <v>138</v>
      </c>
      <c r="AU109" s="16" t="s">
        <v>78</v>
      </c>
      <c r="AY109" s="16" t="s">
        <v>137</v>
      </c>
      <c r="BE109" s="170">
        <f t="shared" si="4"/>
        <v>63134.26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16" t="s">
        <v>22</v>
      </c>
      <c r="BK109" s="170">
        <f t="shared" si="9"/>
        <v>63134.26</v>
      </c>
      <c r="BL109" s="16" t="s">
        <v>136</v>
      </c>
      <c r="BM109" s="16" t="s">
        <v>729</v>
      </c>
    </row>
    <row r="110" spans="2:65" s="1" customFormat="1" ht="22.5" customHeight="1">
      <c r="B110" s="158"/>
      <c r="C110" s="159" t="s">
        <v>353</v>
      </c>
      <c r="D110" s="159" t="s">
        <v>138</v>
      </c>
      <c r="E110" s="160" t="s">
        <v>269</v>
      </c>
      <c r="F110" s="161" t="s">
        <v>270</v>
      </c>
      <c r="G110" s="162" t="s">
        <v>271</v>
      </c>
      <c r="H110" s="163">
        <v>455.85</v>
      </c>
      <c r="I110" s="164">
        <v>10.3</v>
      </c>
      <c r="J110" s="165">
        <f t="shared" si="0"/>
        <v>4695.26</v>
      </c>
      <c r="K110" s="161" t="s">
        <v>235</v>
      </c>
      <c r="L110" s="32"/>
      <c r="M110" s="166" t="s">
        <v>3</v>
      </c>
      <c r="N110" s="167" t="s">
        <v>41</v>
      </c>
      <c r="O110" s="33"/>
      <c r="P110" s="168">
        <f t="shared" si="1"/>
        <v>0</v>
      </c>
      <c r="Q110" s="168">
        <v>0</v>
      </c>
      <c r="R110" s="168">
        <f t="shared" si="2"/>
        <v>0</v>
      </c>
      <c r="S110" s="168">
        <v>0</v>
      </c>
      <c r="T110" s="169">
        <f t="shared" si="3"/>
        <v>0</v>
      </c>
      <c r="AR110" s="16" t="s">
        <v>136</v>
      </c>
      <c r="AT110" s="16" t="s">
        <v>138</v>
      </c>
      <c r="AU110" s="16" t="s">
        <v>78</v>
      </c>
      <c r="AY110" s="16" t="s">
        <v>137</v>
      </c>
      <c r="BE110" s="170">
        <f t="shared" si="4"/>
        <v>4695.26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16" t="s">
        <v>22</v>
      </c>
      <c r="BK110" s="170">
        <f t="shared" si="9"/>
        <v>4695.26</v>
      </c>
      <c r="BL110" s="16" t="s">
        <v>136</v>
      </c>
      <c r="BM110" s="16" t="s">
        <v>730</v>
      </c>
    </row>
    <row r="111" spans="2:65" s="10" customFormat="1" ht="29.85" customHeight="1">
      <c r="B111" s="146"/>
      <c r="D111" s="147" t="s">
        <v>69</v>
      </c>
      <c r="E111" s="185" t="s">
        <v>136</v>
      </c>
      <c r="F111" s="185" t="s">
        <v>378</v>
      </c>
      <c r="I111" s="149"/>
      <c r="J111" s="186">
        <f>BK111</f>
        <v>84633.56</v>
      </c>
      <c r="L111" s="146"/>
      <c r="M111" s="151"/>
      <c r="N111" s="152"/>
      <c r="O111" s="152"/>
      <c r="P111" s="153">
        <f>SUM(P112:P114)</f>
        <v>0</v>
      </c>
      <c r="Q111" s="152"/>
      <c r="R111" s="153">
        <f>SUM(R112:R114)</f>
        <v>264.68656323999994</v>
      </c>
      <c r="S111" s="152"/>
      <c r="T111" s="154">
        <f>SUM(T112:T114)</f>
        <v>0</v>
      </c>
      <c r="AR111" s="155" t="s">
        <v>22</v>
      </c>
      <c r="AT111" s="156" t="s">
        <v>69</v>
      </c>
      <c r="AU111" s="156" t="s">
        <v>22</v>
      </c>
      <c r="AY111" s="155" t="s">
        <v>137</v>
      </c>
      <c r="BK111" s="157">
        <f>SUM(BK112:BK114)</f>
        <v>84633.56</v>
      </c>
    </row>
    <row r="112" spans="2:65" s="1" customFormat="1" ht="22.5" customHeight="1">
      <c r="B112" s="158"/>
      <c r="C112" s="159" t="s">
        <v>355</v>
      </c>
      <c r="D112" s="159" t="s">
        <v>138</v>
      </c>
      <c r="E112" s="160" t="s">
        <v>384</v>
      </c>
      <c r="F112" s="161" t="s">
        <v>385</v>
      </c>
      <c r="G112" s="162" t="s">
        <v>243</v>
      </c>
      <c r="H112" s="163">
        <v>136.21199999999999</v>
      </c>
      <c r="I112" s="164">
        <v>515</v>
      </c>
      <c r="J112" s="165">
        <f>ROUND(I112*H112,2)</f>
        <v>70149.179999999993</v>
      </c>
      <c r="K112" s="161" t="s">
        <v>235</v>
      </c>
      <c r="L112" s="32"/>
      <c r="M112" s="166" t="s">
        <v>3</v>
      </c>
      <c r="N112" s="167" t="s">
        <v>41</v>
      </c>
      <c r="O112" s="33"/>
      <c r="P112" s="168">
        <f>O112*H112</f>
        <v>0</v>
      </c>
      <c r="Q112" s="168">
        <v>1.8907700000000001</v>
      </c>
      <c r="R112" s="168">
        <f>Q112*H112</f>
        <v>257.54556323999998</v>
      </c>
      <c r="S112" s="168">
        <v>0</v>
      </c>
      <c r="T112" s="169">
        <f>S112*H112</f>
        <v>0</v>
      </c>
      <c r="AR112" s="16" t="s">
        <v>136</v>
      </c>
      <c r="AT112" s="16" t="s">
        <v>138</v>
      </c>
      <c r="AU112" s="16" t="s">
        <v>78</v>
      </c>
      <c r="AY112" s="16" t="s">
        <v>137</v>
      </c>
      <c r="BE112" s="170">
        <f>IF(N112="základní",J112,0)</f>
        <v>70149.179999999993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6" t="s">
        <v>22</v>
      </c>
      <c r="BK112" s="170">
        <f>ROUND(I112*H112,2)</f>
        <v>70149.179999999993</v>
      </c>
      <c r="BL112" s="16" t="s">
        <v>136</v>
      </c>
      <c r="BM112" s="16" t="s">
        <v>731</v>
      </c>
    </row>
    <row r="113" spans="2:65" s="1" customFormat="1" ht="22.5" customHeight="1">
      <c r="B113" s="158"/>
      <c r="C113" s="159" t="s">
        <v>8</v>
      </c>
      <c r="D113" s="159" t="s">
        <v>138</v>
      </c>
      <c r="E113" s="160" t="s">
        <v>548</v>
      </c>
      <c r="F113" s="161" t="s">
        <v>549</v>
      </c>
      <c r="G113" s="162" t="s">
        <v>243</v>
      </c>
      <c r="H113" s="163">
        <v>3.125</v>
      </c>
      <c r="I113" s="164">
        <v>2575</v>
      </c>
      <c r="J113" s="165">
        <f>ROUND(I113*H113,2)</f>
        <v>8046.88</v>
      </c>
      <c r="K113" s="161" t="s">
        <v>235</v>
      </c>
      <c r="L113" s="32"/>
      <c r="M113" s="166" t="s">
        <v>3</v>
      </c>
      <c r="N113" s="167" t="s">
        <v>41</v>
      </c>
      <c r="O113" s="33"/>
      <c r="P113" s="168">
        <f>O113*H113</f>
        <v>0</v>
      </c>
      <c r="Q113" s="168">
        <v>2.234</v>
      </c>
      <c r="R113" s="168">
        <f>Q113*H113</f>
        <v>6.9812500000000002</v>
      </c>
      <c r="S113" s="168">
        <v>0</v>
      </c>
      <c r="T113" s="169">
        <f>S113*H113</f>
        <v>0</v>
      </c>
      <c r="AR113" s="16" t="s">
        <v>136</v>
      </c>
      <c r="AT113" s="16" t="s">
        <v>138</v>
      </c>
      <c r="AU113" s="16" t="s">
        <v>78</v>
      </c>
      <c r="AY113" s="16" t="s">
        <v>137</v>
      </c>
      <c r="BE113" s="170">
        <f>IF(N113="základní",J113,0)</f>
        <v>8046.88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22</v>
      </c>
      <c r="BK113" s="170">
        <f>ROUND(I113*H113,2)</f>
        <v>8046.88</v>
      </c>
      <c r="BL113" s="16" t="s">
        <v>136</v>
      </c>
      <c r="BM113" s="16" t="s">
        <v>732</v>
      </c>
    </row>
    <row r="114" spans="2:65" s="1" customFormat="1" ht="22.5" customHeight="1">
      <c r="B114" s="158"/>
      <c r="C114" s="159" t="s">
        <v>360</v>
      </c>
      <c r="D114" s="159" t="s">
        <v>138</v>
      </c>
      <c r="E114" s="160" t="s">
        <v>557</v>
      </c>
      <c r="F114" s="161" t="s">
        <v>558</v>
      </c>
      <c r="G114" s="162" t="s">
        <v>271</v>
      </c>
      <c r="H114" s="163">
        <v>25</v>
      </c>
      <c r="I114" s="164">
        <v>257.5</v>
      </c>
      <c r="J114" s="165">
        <f>ROUND(I114*H114,2)</f>
        <v>6437.5</v>
      </c>
      <c r="K114" s="161" t="s">
        <v>235</v>
      </c>
      <c r="L114" s="32"/>
      <c r="M114" s="166" t="s">
        <v>3</v>
      </c>
      <c r="N114" s="167" t="s">
        <v>41</v>
      </c>
      <c r="O114" s="33"/>
      <c r="P114" s="168">
        <f>O114*H114</f>
        <v>0</v>
      </c>
      <c r="Q114" s="168">
        <v>6.3899999999999998E-3</v>
      </c>
      <c r="R114" s="168">
        <f>Q114*H114</f>
        <v>0.15975</v>
      </c>
      <c r="S114" s="168">
        <v>0</v>
      </c>
      <c r="T114" s="169">
        <f>S114*H114</f>
        <v>0</v>
      </c>
      <c r="AR114" s="16" t="s">
        <v>136</v>
      </c>
      <c r="AT114" s="16" t="s">
        <v>138</v>
      </c>
      <c r="AU114" s="16" t="s">
        <v>78</v>
      </c>
      <c r="AY114" s="16" t="s">
        <v>137</v>
      </c>
      <c r="BE114" s="170">
        <f>IF(N114="základní",J114,0)</f>
        <v>6437.5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22</v>
      </c>
      <c r="BK114" s="170">
        <f>ROUND(I114*H114,2)</f>
        <v>6437.5</v>
      </c>
      <c r="BL114" s="16" t="s">
        <v>136</v>
      </c>
      <c r="BM114" s="16" t="s">
        <v>733</v>
      </c>
    </row>
    <row r="115" spans="2:65" s="10" customFormat="1" ht="29.85" customHeight="1">
      <c r="B115" s="146"/>
      <c r="D115" s="147" t="s">
        <v>69</v>
      </c>
      <c r="E115" s="185" t="s">
        <v>155</v>
      </c>
      <c r="F115" s="185" t="s">
        <v>387</v>
      </c>
      <c r="I115" s="149"/>
      <c r="J115" s="186">
        <f>BK115</f>
        <v>578486.89000000013</v>
      </c>
      <c r="L115" s="146"/>
      <c r="M115" s="151"/>
      <c r="N115" s="152"/>
      <c r="O115" s="152"/>
      <c r="P115" s="153">
        <f>SUM(P116:P124)</f>
        <v>0</v>
      </c>
      <c r="Q115" s="152"/>
      <c r="R115" s="153">
        <f>SUM(R116:R124)</f>
        <v>0</v>
      </c>
      <c r="S115" s="152"/>
      <c r="T115" s="154">
        <f>SUM(T116:T124)</f>
        <v>0</v>
      </c>
      <c r="AR115" s="155" t="s">
        <v>22</v>
      </c>
      <c r="AT115" s="156" t="s">
        <v>69</v>
      </c>
      <c r="AU115" s="156" t="s">
        <v>22</v>
      </c>
      <c r="AY115" s="155" t="s">
        <v>137</v>
      </c>
      <c r="BK115" s="157">
        <f>SUM(BK116:BK124)</f>
        <v>578486.89000000013</v>
      </c>
    </row>
    <row r="116" spans="2:65" s="1" customFormat="1" ht="22.5" customHeight="1">
      <c r="B116" s="158"/>
      <c r="C116" s="159" t="s">
        <v>367</v>
      </c>
      <c r="D116" s="159" t="s">
        <v>138</v>
      </c>
      <c r="E116" s="160" t="s">
        <v>389</v>
      </c>
      <c r="F116" s="161" t="s">
        <v>390</v>
      </c>
      <c r="G116" s="162" t="s">
        <v>271</v>
      </c>
      <c r="H116" s="163">
        <v>324.48</v>
      </c>
      <c r="I116" s="164">
        <v>123.60000000000001</v>
      </c>
      <c r="J116" s="165">
        <f t="shared" ref="J116:J124" si="10">ROUND(I116*H116,2)</f>
        <v>40105.730000000003</v>
      </c>
      <c r="K116" s="161" t="s">
        <v>235</v>
      </c>
      <c r="L116" s="32"/>
      <c r="M116" s="166" t="s">
        <v>3</v>
      </c>
      <c r="N116" s="167" t="s">
        <v>41</v>
      </c>
      <c r="O116" s="33"/>
      <c r="P116" s="168">
        <f t="shared" ref="P116:P124" si="11">O116*H116</f>
        <v>0</v>
      </c>
      <c r="Q116" s="168">
        <v>0</v>
      </c>
      <c r="R116" s="168">
        <f t="shared" ref="R116:R124" si="12">Q116*H116</f>
        <v>0</v>
      </c>
      <c r="S116" s="168">
        <v>0</v>
      </c>
      <c r="T116" s="169">
        <f t="shared" ref="T116:T124" si="13">S116*H116</f>
        <v>0</v>
      </c>
      <c r="AR116" s="16" t="s">
        <v>136</v>
      </c>
      <c r="AT116" s="16" t="s">
        <v>138</v>
      </c>
      <c r="AU116" s="16" t="s">
        <v>78</v>
      </c>
      <c r="AY116" s="16" t="s">
        <v>137</v>
      </c>
      <c r="BE116" s="170">
        <f t="shared" ref="BE116:BE124" si="14">IF(N116="základní",J116,0)</f>
        <v>40105.730000000003</v>
      </c>
      <c r="BF116" s="170">
        <f t="shared" ref="BF116:BF124" si="15">IF(N116="snížená",J116,0)</f>
        <v>0</v>
      </c>
      <c r="BG116" s="170">
        <f t="shared" ref="BG116:BG124" si="16">IF(N116="zákl. přenesená",J116,0)</f>
        <v>0</v>
      </c>
      <c r="BH116" s="170">
        <f t="shared" ref="BH116:BH124" si="17">IF(N116="sníž. přenesená",J116,0)</f>
        <v>0</v>
      </c>
      <c r="BI116" s="170">
        <f t="shared" ref="BI116:BI124" si="18">IF(N116="nulová",J116,0)</f>
        <v>0</v>
      </c>
      <c r="BJ116" s="16" t="s">
        <v>22</v>
      </c>
      <c r="BK116" s="170">
        <f t="shared" ref="BK116:BK124" si="19">ROUND(I116*H116,2)</f>
        <v>40105.730000000003</v>
      </c>
      <c r="BL116" s="16" t="s">
        <v>136</v>
      </c>
      <c r="BM116" s="16" t="s">
        <v>734</v>
      </c>
    </row>
    <row r="117" spans="2:65" s="1" customFormat="1" ht="22.5" customHeight="1">
      <c r="B117" s="158"/>
      <c r="C117" s="159" t="s">
        <v>369</v>
      </c>
      <c r="D117" s="159" t="s">
        <v>138</v>
      </c>
      <c r="E117" s="160" t="s">
        <v>393</v>
      </c>
      <c r="F117" s="161" t="s">
        <v>394</v>
      </c>
      <c r="G117" s="162" t="s">
        <v>271</v>
      </c>
      <c r="H117" s="163">
        <v>340.48</v>
      </c>
      <c r="I117" s="164">
        <v>133.9</v>
      </c>
      <c r="J117" s="165">
        <f t="shared" si="10"/>
        <v>45590.27</v>
      </c>
      <c r="K117" s="161" t="s">
        <v>235</v>
      </c>
      <c r="L117" s="32"/>
      <c r="M117" s="166" t="s">
        <v>3</v>
      </c>
      <c r="N117" s="167" t="s">
        <v>41</v>
      </c>
      <c r="O117" s="33"/>
      <c r="P117" s="168">
        <f t="shared" si="11"/>
        <v>0</v>
      </c>
      <c r="Q117" s="168">
        <v>0</v>
      </c>
      <c r="R117" s="168">
        <f t="shared" si="12"/>
        <v>0</v>
      </c>
      <c r="S117" s="168">
        <v>0</v>
      </c>
      <c r="T117" s="169">
        <f t="shared" si="13"/>
        <v>0</v>
      </c>
      <c r="AR117" s="16" t="s">
        <v>136</v>
      </c>
      <c r="AT117" s="16" t="s">
        <v>138</v>
      </c>
      <c r="AU117" s="16" t="s">
        <v>78</v>
      </c>
      <c r="AY117" s="16" t="s">
        <v>137</v>
      </c>
      <c r="BE117" s="170">
        <f t="shared" si="14"/>
        <v>45590.27</v>
      </c>
      <c r="BF117" s="170">
        <f t="shared" si="15"/>
        <v>0</v>
      </c>
      <c r="BG117" s="170">
        <f t="shared" si="16"/>
        <v>0</v>
      </c>
      <c r="BH117" s="170">
        <f t="shared" si="17"/>
        <v>0</v>
      </c>
      <c r="BI117" s="170">
        <f t="shared" si="18"/>
        <v>0</v>
      </c>
      <c r="BJ117" s="16" t="s">
        <v>22</v>
      </c>
      <c r="BK117" s="170">
        <f t="shared" si="19"/>
        <v>45590.27</v>
      </c>
      <c r="BL117" s="16" t="s">
        <v>136</v>
      </c>
      <c r="BM117" s="16" t="s">
        <v>735</v>
      </c>
    </row>
    <row r="118" spans="2:65" s="1" customFormat="1" ht="22.5" customHeight="1">
      <c r="B118" s="158"/>
      <c r="C118" s="159" t="s">
        <v>374</v>
      </c>
      <c r="D118" s="159" t="s">
        <v>138</v>
      </c>
      <c r="E118" s="160" t="s">
        <v>397</v>
      </c>
      <c r="F118" s="161" t="s">
        <v>398</v>
      </c>
      <c r="G118" s="162" t="s">
        <v>271</v>
      </c>
      <c r="H118" s="163">
        <v>664.96</v>
      </c>
      <c r="I118" s="164">
        <v>133.9</v>
      </c>
      <c r="J118" s="165">
        <f t="shared" si="10"/>
        <v>89038.14</v>
      </c>
      <c r="K118" s="161" t="s">
        <v>235</v>
      </c>
      <c r="L118" s="32"/>
      <c r="M118" s="166" t="s">
        <v>3</v>
      </c>
      <c r="N118" s="167" t="s">
        <v>41</v>
      </c>
      <c r="O118" s="33"/>
      <c r="P118" s="168">
        <f t="shared" si="11"/>
        <v>0</v>
      </c>
      <c r="Q118" s="168">
        <v>0</v>
      </c>
      <c r="R118" s="168">
        <f t="shared" si="12"/>
        <v>0</v>
      </c>
      <c r="S118" s="168">
        <v>0</v>
      </c>
      <c r="T118" s="169">
        <f t="shared" si="13"/>
        <v>0</v>
      </c>
      <c r="AR118" s="16" t="s">
        <v>136</v>
      </c>
      <c r="AT118" s="16" t="s">
        <v>138</v>
      </c>
      <c r="AU118" s="16" t="s">
        <v>78</v>
      </c>
      <c r="AY118" s="16" t="s">
        <v>137</v>
      </c>
      <c r="BE118" s="170">
        <f t="shared" si="14"/>
        <v>89038.14</v>
      </c>
      <c r="BF118" s="170">
        <f t="shared" si="15"/>
        <v>0</v>
      </c>
      <c r="BG118" s="170">
        <f t="shared" si="16"/>
        <v>0</v>
      </c>
      <c r="BH118" s="170">
        <f t="shared" si="17"/>
        <v>0</v>
      </c>
      <c r="BI118" s="170">
        <f t="shared" si="18"/>
        <v>0</v>
      </c>
      <c r="BJ118" s="16" t="s">
        <v>22</v>
      </c>
      <c r="BK118" s="170">
        <f t="shared" si="19"/>
        <v>89038.14</v>
      </c>
      <c r="BL118" s="16" t="s">
        <v>136</v>
      </c>
      <c r="BM118" s="16" t="s">
        <v>736</v>
      </c>
    </row>
    <row r="119" spans="2:65" s="1" customFormat="1" ht="22.5" customHeight="1">
      <c r="B119" s="158"/>
      <c r="C119" s="159" t="s">
        <v>379</v>
      </c>
      <c r="D119" s="159" t="s">
        <v>138</v>
      </c>
      <c r="E119" s="160" t="s">
        <v>401</v>
      </c>
      <c r="F119" s="161" t="s">
        <v>402</v>
      </c>
      <c r="G119" s="162" t="s">
        <v>271</v>
      </c>
      <c r="H119" s="163">
        <v>324.48</v>
      </c>
      <c r="I119" s="164">
        <v>12.36</v>
      </c>
      <c r="J119" s="165">
        <f t="shared" si="10"/>
        <v>4010.57</v>
      </c>
      <c r="K119" s="161" t="s">
        <v>235</v>
      </c>
      <c r="L119" s="32"/>
      <c r="M119" s="166" t="s">
        <v>3</v>
      </c>
      <c r="N119" s="167" t="s">
        <v>41</v>
      </c>
      <c r="O119" s="33"/>
      <c r="P119" s="168">
        <f t="shared" si="11"/>
        <v>0</v>
      </c>
      <c r="Q119" s="168">
        <v>0</v>
      </c>
      <c r="R119" s="168">
        <f t="shared" si="12"/>
        <v>0</v>
      </c>
      <c r="S119" s="168">
        <v>0</v>
      </c>
      <c r="T119" s="169">
        <f t="shared" si="13"/>
        <v>0</v>
      </c>
      <c r="AR119" s="16" t="s">
        <v>136</v>
      </c>
      <c r="AT119" s="16" t="s">
        <v>138</v>
      </c>
      <c r="AU119" s="16" t="s">
        <v>78</v>
      </c>
      <c r="AY119" s="16" t="s">
        <v>137</v>
      </c>
      <c r="BE119" s="170">
        <f t="shared" si="14"/>
        <v>4010.57</v>
      </c>
      <c r="BF119" s="170">
        <f t="shared" si="15"/>
        <v>0</v>
      </c>
      <c r="BG119" s="170">
        <f t="shared" si="16"/>
        <v>0</v>
      </c>
      <c r="BH119" s="170">
        <f t="shared" si="17"/>
        <v>0</v>
      </c>
      <c r="BI119" s="170">
        <f t="shared" si="18"/>
        <v>0</v>
      </c>
      <c r="BJ119" s="16" t="s">
        <v>22</v>
      </c>
      <c r="BK119" s="170">
        <f t="shared" si="19"/>
        <v>4010.57</v>
      </c>
      <c r="BL119" s="16" t="s">
        <v>136</v>
      </c>
      <c r="BM119" s="16" t="s">
        <v>737</v>
      </c>
    </row>
    <row r="120" spans="2:65" s="1" customFormat="1" ht="31.5" customHeight="1">
      <c r="B120" s="158"/>
      <c r="C120" s="159" t="s">
        <v>383</v>
      </c>
      <c r="D120" s="159" t="s">
        <v>138</v>
      </c>
      <c r="E120" s="160" t="s">
        <v>405</v>
      </c>
      <c r="F120" s="161" t="s">
        <v>406</v>
      </c>
      <c r="G120" s="162" t="s">
        <v>271</v>
      </c>
      <c r="H120" s="163">
        <v>340.48</v>
      </c>
      <c r="I120" s="164">
        <v>195.70000000000002</v>
      </c>
      <c r="J120" s="165">
        <f t="shared" si="10"/>
        <v>66631.94</v>
      </c>
      <c r="K120" s="161" t="s">
        <v>235</v>
      </c>
      <c r="L120" s="32"/>
      <c r="M120" s="166" t="s">
        <v>3</v>
      </c>
      <c r="N120" s="167" t="s">
        <v>41</v>
      </c>
      <c r="O120" s="33"/>
      <c r="P120" s="168">
        <f t="shared" si="11"/>
        <v>0</v>
      </c>
      <c r="Q120" s="168">
        <v>0</v>
      </c>
      <c r="R120" s="168">
        <f t="shared" si="12"/>
        <v>0</v>
      </c>
      <c r="S120" s="168">
        <v>0</v>
      </c>
      <c r="T120" s="169">
        <f t="shared" si="13"/>
        <v>0</v>
      </c>
      <c r="AR120" s="16" t="s">
        <v>136</v>
      </c>
      <c r="AT120" s="16" t="s">
        <v>138</v>
      </c>
      <c r="AU120" s="16" t="s">
        <v>78</v>
      </c>
      <c r="AY120" s="16" t="s">
        <v>137</v>
      </c>
      <c r="BE120" s="170">
        <f t="shared" si="14"/>
        <v>66631.94</v>
      </c>
      <c r="BF120" s="170">
        <f t="shared" si="15"/>
        <v>0</v>
      </c>
      <c r="BG120" s="170">
        <f t="shared" si="16"/>
        <v>0</v>
      </c>
      <c r="BH120" s="170">
        <f t="shared" si="17"/>
        <v>0</v>
      </c>
      <c r="BI120" s="170">
        <f t="shared" si="18"/>
        <v>0</v>
      </c>
      <c r="BJ120" s="16" t="s">
        <v>22</v>
      </c>
      <c r="BK120" s="170">
        <f t="shared" si="19"/>
        <v>66631.94</v>
      </c>
      <c r="BL120" s="16" t="s">
        <v>136</v>
      </c>
      <c r="BM120" s="16" t="s">
        <v>738</v>
      </c>
    </row>
    <row r="121" spans="2:65" s="1" customFormat="1" ht="31.5" customHeight="1">
      <c r="B121" s="158"/>
      <c r="C121" s="159" t="s">
        <v>388</v>
      </c>
      <c r="D121" s="159" t="s">
        <v>138</v>
      </c>
      <c r="E121" s="160" t="s">
        <v>409</v>
      </c>
      <c r="F121" s="161" t="s">
        <v>410</v>
      </c>
      <c r="G121" s="162" t="s">
        <v>271</v>
      </c>
      <c r="H121" s="163">
        <v>324.48</v>
      </c>
      <c r="I121" s="164">
        <v>216.3</v>
      </c>
      <c r="J121" s="165">
        <f t="shared" si="10"/>
        <v>70185.02</v>
      </c>
      <c r="K121" s="161" t="s">
        <v>235</v>
      </c>
      <c r="L121" s="32"/>
      <c r="M121" s="166" t="s">
        <v>3</v>
      </c>
      <c r="N121" s="167" t="s">
        <v>41</v>
      </c>
      <c r="O121" s="33"/>
      <c r="P121" s="168">
        <f t="shared" si="11"/>
        <v>0</v>
      </c>
      <c r="Q121" s="168">
        <v>0</v>
      </c>
      <c r="R121" s="168">
        <f t="shared" si="12"/>
        <v>0</v>
      </c>
      <c r="S121" s="168">
        <v>0</v>
      </c>
      <c r="T121" s="169">
        <f t="shared" si="13"/>
        <v>0</v>
      </c>
      <c r="AR121" s="16" t="s">
        <v>136</v>
      </c>
      <c r="AT121" s="16" t="s">
        <v>138</v>
      </c>
      <c r="AU121" s="16" t="s">
        <v>78</v>
      </c>
      <c r="AY121" s="16" t="s">
        <v>137</v>
      </c>
      <c r="BE121" s="170">
        <f t="shared" si="14"/>
        <v>70185.02</v>
      </c>
      <c r="BF121" s="170">
        <f t="shared" si="15"/>
        <v>0</v>
      </c>
      <c r="BG121" s="170">
        <f t="shared" si="16"/>
        <v>0</v>
      </c>
      <c r="BH121" s="170">
        <f t="shared" si="17"/>
        <v>0</v>
      </c>
      <c r="BI121" s="170">
        <f t="shared" si="18"/>
        <v>0</v>
      </c>
      <c r="BJ121" s="16" t="s">
        <v>22</v>
      </c>
      <c r="BK121" s="170">
        <f t="shared" si="19"/>
        <v>70185.02</v>
      </c>
      <c r="BL121" s="16" t="s">
        <v>136</v>
      </c>
      <c r="BM121" s="16" t="s">
        <v>739</v>
      </c>
    </row>
    <row r="122" spans="2:65" s="1" customFormat="1" ht="22.5" customHeight="1">
      <c r="B122" s="158"/>
      <c r="C122" s="159" t="s">
        <v>392</v>
      </c>
      <c r="D122" s="159" t="s">
        <v>138</v>
      </c>
      <c r="E122" s="160" t="s">
        <v>413</v>
      </c>
      <c r="F122" s="161" t="s">
        <v>414</v>
      </c>
      <c r="G122" s="162" t="s">
        <v>271</v>
      </c>
      <c r="H122" s="163">
        <v>340.48</v>
      </c>
      <c r="I122" s="164">
        <v>226.6</v>
      </c>
      <c r="J122" s="165">
        <f t="shared" si="10"/>
        <v>77152.77</v>
      </c>
      <c r="K122" s="161" t="s">
        <v>235</v>
      </c>
      <c r="L122" s="32"/>
      <c r="M122" s="166" t="s">
        <v>3</v>
      </c>
      <c r="N122" s="167" t="s">
        <v>41</v>
      </c>
      <c r="O122" s="33"/>
      <c r="P122" s="168">
        <f t="shared" si="11"/>
        <v>0</v>
      </c>
      <c r="Q122" s="168">
        <v>0</v>
      </c>
      <c r="R122" s="168">
        <f t="shared" si="12"/>
        <v>0</v>
      </c>
      <c r="S122" s="168">
        <v>0</v>
      </c>
      <c r="T122" s="169">
        <f t="shared" si="13"/>
        <v>0</v>
      </c>
      <c r="AR122" s="16" t="s">
        <v>136</v>
      </c>
      <c r="AT122" s="16" t="s">
        <v>138</v>
      </c>
      <c r="AU122" s="16" t="s">
        <v>78</v>
      </c>
      <c r="AY122" s="16" t="s">
        <v>137</v>
      </c>
      <c r="BE122" s="170">
        <f t="shared" si="14"/>
        <v>77152.77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16" t="s">
        <v>22</v>
      </c>
      <c r="BK122" s="170">
        <f t="shared" si="19"/>
        <v>77152.77</v>
      </c>
      <c r="BL122" s="16" t="s">
        <v>136</v>
      </c>
      <c r="BM122" s="16" t="s">
        <v>740</v>
      </c>
    </row>
    <row r="123" spans="2:65" s="1" customFormat="1" ht="22.5" customHeight="1">
      <c r="B123" s="158"/>
      <c r="C123" s="159" t="s">
        <v>396</v>
      </c>
      <c r="D123" s="159" t="s">
        <v>138</v>
      </c>
      <c r="E123" s="160" t="s">
        <v>417</v>
      </c>
      <c r="F123" s="161" t="s">
        <v>418</v>
      </c>
      <c r="G123" s="162" t="s">
        <v>271</v>
      </c>
      <c r="H123" s="163">
        <v>340.48</v>
      </c>
      <c r="I123" s="164">
        <v>226.6</v>
      </c>
      <c r="J123" s="165">
        <f t="shared" si="10"/>
        <v>77152.77</v>
      </c>
      <c r="K123" s="161" t="s">
        <v>235</v>
      </c>
      <c r="L123" s="32"/>
      <c r="M123" s="166" t="s">
        <v>3</v>
      </c>
      <c r="N123" s="167" t="s">
        <v>41</v>
      </c>
      <c r="O123" s="33"/>
      <c r="P123" s="168">
        <f t="shared" si="11"/>
        <v>0</v>
      </c>
      <c r="Q123" s="168">
        <v>0</v>
      </c>
      <c r="R123" s="168">
        <f t="shared" si="12"/>
        <v>0</v>
      </c>
      <c r="S123" s="168">
        <v>0</v>
      </c>
      <c r="T123" s="169">
        <f t="shared" si="13"/>
        <v>0</v>
      </c>
      <c r="AR123" s="16" t="s">
        <v>136</v>
      </c>
      <c r="AT123" s="16" t="s">
        <v>138</v>
      </c>
      <c r="AU123" s="16" t="s">
        <v>78</v>
      </c>
      <c r="AY123" s="16" t="s">
        <v>137</v>
      </c>
      <c r="BE123" s="170">
        <f t="shared" si="14"/>
        <v>77152.77</v>
      </c>
      <c r="BF123" s="170">
        <f t="shared" si="15"/>
        <v>0</v>
      </c>
      <c r="BG123" s="170">
        <f t="shared" si="16"/>
        <v>0</v>
      </c>
      <c r="BH123" s="170">
        <f t="shared" si="17"/>
        <v>0</v>
      </c>
      <c r="BI123" s="170">
        <f t="shared" si="18"/>
        <v>0</v>
      </c>
      <c r="BJ123" s="16" t="s">
        <v>22</v>
      </c>
      <c r="BK123" s="170">
        <f t="shared" si="19"/>
        <v>77152.77</v>
      </c>
      <c r="BL123" s="16" t="s">
        <v>136</v>
      </c>
      <c r="BM123" s="16" t="s">
        <v>741</v>
      </c>
    </row>
    <row r="124" spans="2:65" s="1" customFormat="1" ht="22.5" customHeight="1">
      <c r="B124" s="158"/>
      <c r="C124" s="159" t="s">
        <v>400</v>
      </c>
      <c r="D124" s="159" t="s">
        <v>138</v>
      </c>
      <c r="E124" s="160" t="s">
        <v>421</v>
      </c>
      <c r="F124" s="161" t="s">
        <v>422</v>
      </c>
      <c r="G124" s="162" t="s">
        <v>271</v>
      </c>
      <c r="H124" s="163">
        <v>324.48</v>
      </c>
      <c r="I124" s="164">
        <v>334.75</v>
      </c>
      <c r="J124" s="165">
        <f t="shared" si="10"/>
        <v>108619.68</v>
      </c>
      <c r="K124" s="161" t="s">
        <v>235</v>
      </c>
      <c r="L124" s="32"/>
      <c r="M124" s="166" t="s">
        <v>3</v>
      </c>
      <c r="N124" s="167" t="s">
        <v>41</v>
      </c>
      <c r="O124" s="33"/>
      <c r="P124" s="168">
        <f t="shared" si="11"/>
        <v>0</v>
      </c>
      <c r="Q124" s="168">
        <v>0</v>
      </c>
      <c r="R124" s="168">
        <f t="shared" si="12"/>
        <v>0</v>
      </c>
      <c r="S124" s="168">
        <v>0</v>
      </c>
      <c r="T124" s="169">
        <f t="shared" si="13"/>
        <v>0</v>
      </c>
      <c r="AR124" s="16" t="s">
        <v>136</v>
      </c>
      <c r="AT124" s="16" t="s">
        <v>138</v>
      </c>
      <c r="AU124" s="16" t="s">
        <v>78</v>
      </c>
      <c r="AY124" s="16" t="s">
        <v>137</v>
      </c>
      <c r="BE124" s="170">
        <f t="shared" si="14"/>
        <v>108619.68</v>
      </c>
      <c r="BF124" s="170">
        <f t="shared" si="15"/>
        <v>0</v>
      </c>
      <c r="BG124" s="170">
        <f t="shared" si="16"/>
        <v>0</v>
      </c>
      <c r="BH124" s="170">
        <f t="shared" si="17"/>
        <v>0</v>
      </c>
      <c r="BI124" s="170">
        <f t="shared" si="18"/>
        <v>0</v>
      </c>
      <c r="BJ124" s="16" t="s">
        <v>22</v>
      </c>
      <c r="BK124" s="170">
        <f t="shared" si="19"/>
        <v>108619.68</v>
      </c>
      <c r="BL124" s="16" t="s">
        <v>136</v>
      </c>
      <c r="BM124" s="16" t="s">
        <v>742</v>
      </c>
    </row>
    <row r="125" spans="2:65" s="10" customFormat="1" ht="29.85" customHeight="1">
      <c r="B125" s="146"/>
      <c r="D125" s="147" t="s">
        <v>69</v>
      </c>
      <c r="E125" s="185" t="s">
        <v>167</v>
      </c>
      <c r="F125" s="185" t="s">
        <v>424</v>
      </c>
      <c r="I125" s="149"/>
      <c r="J125" s="186">
        <f>BK125</f>
        <v>1398775.0200000003</v>
      </c>
      <c r="L125" s="146"/>
      <c r="M125" s="151"/>
      <c r="N125" s="152"/>
      <c r="O125" s="152"/>
      <c r="P125" s="153">
        <f>SUM(P126:P159)</f>
        <v>0</v>
      </c>
      <c r="Q125" s="152"/>
      <c r="R125" s="153">
        <f>SUM(R126:R159)</f>
        <v>10.635996</v>
      </c>
      <c r="S125" s="152"/>
      <c r="T125" s="154">
        <f>SUM(T126:T159)</f>
        <v>0</v>
      </c>
      <c r="AR125" s="155" t="s">
        <v>22</v>
      </c>
      <c r="AT125" s="156" t="s">
        <v>69</v>
      </c>
      <c r="AU125" s="156" t="s">
        <v>22</v>
      </c>
      <c r="AY125" s="155" t="s">
        <v>137</v>
      </c>
      <c r="BK125" s="157">
        <f>SUM(BK126:BK159)</f>
        <v>1398775.0200000003</v>
      </c>
    </row>
    <row r="126" spans="2:65" s="1" customFormat="1" ht="31.5" customHeight="1">
      <c r="B126" s="158"/>
      <c r="C126" s="159" t="s">
        <v>404</v>
      </c>
      <c r="D126" s="159" t="s">
        <v>138</v>
      </c>
      <c r="E126" s="160" t="s">
        <v>568</v>
      </c>
      <c r="F126" s="161" t="s">
        <v>569</v>
      </c>
      <c r="G126" s="162" t="s">
        <v>431</v>
      </c>
      <c r="H126" s="163">
        <v>5</v>
      </c>
      <c r="I126" s="164">
        <v>432.6</v>
      </c>
      <c r="J126" s="165">
        <f t="shared" ref="J126:J159" si="20">ROUND(I126*H126,2)</f>
        <v>2163</v>
      </c>
      <c r="K126" s="161" t="s">
        <v>235</v>
      </c>
      <c r="L126" s="32"/>
      <c r="M126" s="166" t="s">
        <v>3</v>
      </c>
      <c r="N126" s="167" t="s">
        <v>41</v>
      </c>
      <c r="O126" s="33"/>
      <c r="P126" s="168">
        <f t="shared" ref="P126:P159" si="21">O126*H126</f>
        <v>0</v>
      </c>
      <c r="Q126" s="168">
        <v>0</v>
      </c>
      <c r="R126" s="168">
        <f t="shared" ref="R126:R159" si="22">Q126*H126</f>
        <v>0</v>
      </c>
      <c r="S126" s="168">
        <v>0</v>
      </c>
      <c r="T126" s="169">
        <f t="shared" ref="T126:T159" si="23">S126*H126</f>
        <v>0</v>
      </c>
      <c r="AR126" s="16" t="s">
        <v>136</v>
      </c>
      <c r="AT126" s="16" t="s">
        <v>138</v>
      </c>
      <c r="AU126" s="16" t="s">
        <v>78</v>
      </c>
      <c r="AY126" s="16" t="s">
        <v>137</v>
      </c>
      <c r="BE126" s="170">
        <f t="shared" ref="BE126:BE159" si="24">IF(N126="základní",J126,0)</f>
        <v>2163</v>
      </c>
      <c r="BF126" s="170">
        <f t="shared" ref="BF126:BF159" si="25">IF(N126="snížená",J126,0)</f>
        <v>0</v>
      </c>
      <c r="BG126" s="170">
        <f t="shared" ref="BG126:BG159" si="26">IF(N126="zákl. přenesená",J126,0)</f>
        <v>0</v>
      </c>
      <c r="BH126" s="170">
        <f t="shared" ref="BH126:BH159" si="27">IF(N126="sníž. přenesená",J126,0)</f>
        <v>0</v>
      </c>
      <c r="BI126" s="170">
        <f t="shared" ref="BI126:BI159" si="28">IF(N126="nulová",J126,0)</f>
        <v>0</v>
      </c>
      <c r="BJ126" s="16" t="s">
        <v>22</v>
      </c>
      <c r="BK126" s="170">
        <f t="shared" ref="BK126:BK159" si="29">ROUND(I126*H126,2)</f>
        <v>2163</v>
      </c>
      <c r="BL126" s="16" t="s">
        <v>136</v>
      </c>
      <c r="BM126" s="16" t="s">
        <v>743</v>
      </c>
    </row>
    <row r="127" spans="2:65" s="1" customFormat="1" ht="22.5" customHeight="1">
      <c r="B127" s="158"/>
      <c r="C127" s="187" t="s">
        <v>408</v>
      </c>
      <c r="D127" s="187" t="s">
        <v>361</v>
      </c>
      <c r="E127" s="188" t="s">
        <v>571</v>
      </c>
      <c r="F127" s="189" t="s">
        <v>572</v>
      </c>
      <c r="G127" s="190" t="s">
        <v>573</v>
      </c>
      <c r="H127" s="191">
        <v>3</v>
      </c>
      <c r="I127" s="192">
        <v>1960.2959999999998</v>
      </c>
      <c r="J127" s="193">
        <f t="shared" si="20"/>
        <v>5880.89</v>
      </c>
      <c r="K127" s="189" t="s">
        <v>235</v>
      </c>
      <c r="L127" s="194"/>
      <c r="M127" s="195" t="s">
        <v>3</v>
      </c>
      <c r="N127" s="196" t="s">
        <v>41</v>
      </c>
      <c r="O127" s="33"/>
      <c r="P127" s="168">
        <f t="shared" si="21"/>
        <v>0</v>
      </c>
      <c r="Q127" s="168">
        <v>1.34E-2</v>
      </c>
      <c r="R127" s="168">
        <f t="shared" si="22"/>
        <v>4.02E-2</v>
      </c>
      <c r="S127" s="168">
        <v>0</v>
      </c>
      <c r="T127" s="169">
        <f t="shared" si="23"/>
        <v>0</v>
      </c>
      <c r="AR127" s="16" t="s">
        <v>167</v>
      </c>
      <c r="AT127" s="16" t="s">
        <v>361</v>
      </c>
      <c r="AU127" s="16" t="s">
        <v>78</v>
      </c>
      <c r="AY127" s="16" t="s">
        <v>137</v>
      </c>
      <c r="BE127" s="170">
        <f t="shared" si="24"/>
        <v>5880.89</v>
      </c>
      <c r="BF127" s="170">
        <f t="shared" si="25"/>
        <v>0</v>
      </c>
      <c r="BG127" s="170">
        <f t="shared" si="26"/>
        <v>0</v>
      </c>
      <c r="BH127" s="170">
        <f t="shared" si="27"/>
        <v>0</v>
      </c>
      <c r="BI127" s="170">
        <f t="shared" si="28"/>
        <v>0</v>
      </c>
      <c r="BJ127" s="16" t="s">
        <v>22</v>
      </c>
      <c r="BK127" s="170">
        <f t="shared" si="29"/>
        <v>5880.89</v>
      </c>
      <c r="BL127" s="16" t="s">
        <v>136</v>
      </c>
      <c r="BM127" s="16" t="s">
        <v>744</v>
      </c>
    </row>
    <row r="128" spans="2:65" s="1" customFormat="1" ht="22.5" customHeight="1">
      <c r="B128" s="158"/>
      <c r="C128" s="187" t="s">
        <v>412</v>
      </c>
      <c r="D128" s="187" t="s">
        <v>361</v>
      </c>
      <c r="E128" s="188" t="s">
        <v>745</v>
      </c>
      <c r="F128" s="189" t="s">
        <v>746</v>
      </c>
      <c r="G128" s="190" t="s">
        <v>573</v>
      </c>
      <c r="H128" s="191">
        <v>2</v>
      </c>
      <c r="I128" s="192">
        <v>1977.6000000000001</v>
      </c>
      <c r="J128" s="193">
        <f t="shared" si="20"/>
        <v>3955.2</v>
      </c>
      <c r="K128" s="189" t="s">
        <v>235</v>
      </c>
      <c r="L128" s="194"/>
      <c r="M128" s="195" t="s">
        <v>3</v>
      </c>
      <c r="N128" s="196" t="s">
        <v>41</v>
      </c>
      <c r="O128" s="33"/>
      <c r="P128" s="168">
        <f t="shared" si="21"/>
        <v>0</v>
      </c>
      <c r="Q128" s="168">
        <v>9.9000000000000008E-3</v>
      </c>
      <c r="R128" s="168">
        <f t="shared" si="22"/>
        <v>1.9800000000000002E-2</v>
      </c>
      <c r="S128" s="168">
        <v>0</v>
      </c>
      <c r="T128" s="169">
        <f t="shared" si="23"/>
        <v>0</v>
      </c>
      <c r="AR128" s="16" t="s">
        <v>167</v>
      </c>
      <c r="AT128" s="16" t="s">
        <v>361</v>
      </c>
      <c r="AU128" s="16" t="s">
        <v>78</v>
      </c>
      <c r="AY128" s="16" t="s">
        <v>137</v>
      </c>
      <c r="BE128" s="170">
        <f t="shared" si="24"/>
        <v>3955.2</v>
      </c>
      <c r="BF128" s="170">
        <f t="shared" si="25"/>
        <v>0</v>
      </c>
      <c r="BG128" s="170">
        <f t="shared" si="26"/>
        <v>0</v>
      </c>
      <c r="BH128" s="170">
        <f t="shared" si="27"/>
        <v>0</v>
      </c>
      <c r="BI128" s="170">
        <f t="shared" si="28"/>
        <v>0</v>
      </c>
      <c r="BJ128" s="16" t="s">
        <v>22</v>
      </c>
      <c r="BK128" s="170">
        <f t="shared" si="29"/>
        <v>3955.2</v>
      </c>
      <c r="BL128" s="16" t="s">
        <v>136</v>
      </c>
      <c r="BM128" s="16" t="s">
        <v>747</v>
      </c>
    </row>
    <row r="129" spans="2:65" s="1" customFormat="1" ht="31.5" customHeight="1">
      <c r="B129" s="158"/>
      <c r="C129" s="159" t="s">
        <v>416</v>
      </c>
      <c r="D129" s="159" t="s">
        <v>138</v>
      </c>
      <c r="E129" s="160" t="s">
        <v>748</v>
      </c>
      <c r="F129" s="161" t="s">
        <v>749</v>
      </c>
      <c r="G129" s="162" t="s">
        <v>431</v>
      </c>
      <c r="H129" s="163">
        <v>4</v>
      </c>
      <c r="I129" s="164">
        <v>494.40000000000003</v>
      </c>
      <c r="J129" s="165">
        <f t="shared" si="20"/>
        <v>1977.6</v>
      </c>
      <c r="K129" s="161" t="s">
        <v>235</v>
      </c>
      <c r="L129" s="32"/>
      <c r="M129" s="166" t="s">
        <v>3</v>
      </c>
      <c r="N129" s="167" t="s">
        <v>41</v>
      </c>
      <c r="O129" s="33"/>
      <c r="P129" s="168">
        <f t="shared" si="21"/>
        <v>0</v>
      </c>
      <c r="Q129" s="168">
        <v>0</v>
      </c>
      <c r="R129" s="168">
        <f t="shared" si="22"/>
        <v>0</v>
      </c>
      <c r="S129" s="168">
        <v>0</v>
      </c>
      <c r="T129" s="169">
        <f t="shared" si="23"/>
        <v>0</v>
      </c>
      <c r="AR129" s="16" t="s">
        <v>136</v>
      </c>
      <c r="AT129" s="16" t="s">
        <v>138</v>
      </c>
      <c r="AU129" s="16" t="s">
        <v>78</v>
      </c>
      <c r="AY129" s="16" t="s">
        <v>137</v>
      </c>
      <c r="BE129" s="170">
        <f t="shared" si="24"/>
        <v>1977.6</v>
      </c>
      <c r="BF129" s="170">
        <f t="shared" si="25"/>
        <v>0</v>
      </c>
      <c r="BG129" s="170">
        <f t="shared" si="26"/>
        <v>0</v>
      </c>
      <c r="BH129" s="170">
        <f t="shared" si="27"/>
        <v>0</v>
      </c>
      <c r="BI129" s="170">
        <f t="shared" si="28"/>
        <v>0</v>
      </c>
      <c r="BJ129" s="16" t="s">
        <v>22</v>
      </c>
      <c r="BK129" s="170">
        <f t="shared" si="29"/>
        <v>1977.6</v>
      </c>
      <c r="BL129" s="16" t="s">
        <v>136</v>
      </c>
      <c r="BM129" s="16" t="s">
        <v>750</v>
      </c>
    </row>
    <row r="130" spans="2:65" s="1" customFormat="1" ht="22.5" customHeight="1">
      <c r="B130" s="158"/>
      <c r="C130" s="187" t="s">
        <v>420</v>
      </c>
      <c r="D130" s="187" t="s">
        <v>361</v>
      </c>
      <c r="E130" s="188" t="s">
        <v>751</v>
      </c>
      <c r="F130" s="189" t="s">
        <v>752</v>
      </c>
      <c r="G130" s="190" t="s">
        <v>573</v>
      </c>
      <c r="H130" s="191">
        <v>4</v>
      </c>
      <c r="I130" s="192">
        <v>2731.56</v>
      </c>
      <c r="J130" s="193">
        <f t="shared" si="20"/>
        <v>10926.24</v>
      </c>
      <c r="K130" s="189" t="s">
        <v>235</v>
      </c>
      <c r="L130" s="194"/>
      <c r="M130" s="195" t="s">
        <v>3</v>
      </c>
      <c r="N130" s="196" t="s">
        <v>41</v>
      </c>
      <c r="O130" s="33"/>
      <c r="P130" s="168">
        <f t="shared" si="21"/>
        <v>0</v>
      </c>
      <c r="Q130" s="168">
        <v>1.6E-2</v>
      </c>
      <c r="R130" s="168">
        <f t="shared" si="22"/>
        <v>6.4000000000000001E-2</v>
      </c>
      <c r="S130" s="168">
        <v>0</v>
      </c>
      <c r="T130" s="169">
        <f t="shared" si="23"/>
        <v>0</v>
      </c>
      <c r="AR130" s="16" t="s">
        <v>167</v>
      </c>
      <c r="AT130" s="16" t="s">
        <v>361</v>
      </c>
      <c r="AU130" s="16" t="s">
        <v>78</v>
      </c>
      <c r="AY130" s="16" t="s">
        <v>137</v>
      </c>
      <c r="BE130" s="170">
        <f t="shared" si="24"/>
        <v>10926.24</v>
      </c>
      <c r="BF130" s="170">
        <f t="shared" si="25"/>
        <v>0</v>
      </c>
      <c r="BG130" s="170">
        <f t="shared" si="26"/>
        <v>0</v>
      </c>
      <c r="BH130" s="170">
        <f t="shared" si="27"/>
        <v>0</v>
      </c>
      <c r="BI130" s="170">
        <f t="shared" si="28"/>
        <v>0</v>
      </c>
      <c r="BJ130" s="16" t="s">
        <v>22</v>
      </c>
      <c r="BK130" s="170">
        <f t="shared" si="29"/>
        <v>10926.24</v>
      </c>
      <c r="BL130" s="16" t="s">
        <v>136</v>
      </c>
      <c r="BM130" s="16" t="s">
        <v>753</v>
      </c>
    </row>
    <row r="131" spans="2:65" s="1" customFormat="1" ht="22.5" customHeight="1">
      <c r="B131" s="158"/>
      <c r="C131" s="159" t="s">
        <v>425</v>
      </c>
      <c r="D131" s="159" t="s">
        <v>138</v>
      </c>
      <c r="E131" s="160" t="s">
        <v>754</v>
      </c>
      <c r="F131" s="161" t="s">
        <v>755</v>
      </c>
      <c r="G131" s="162" t="s">
        <v>322</v>
      </c>
      <c r="H131" s="163">
        <v>1135.0999999999999</v>
      </c>
      <c r="I131" s="164">
        <v>111.24000000000001</v>
      </c>
      <c r="J131" s="165">
        <f t="shared" si="20"/>
        <v>126268.52</v>
      </c>
      <c r="K131" s="161" t="s">
        <v>235</v>
      </c>
      <c r="L131" s="32"/>
      <c r="M131" s="166" t="s">
        <v>3</v>
      </c>
      <c r="N131" s="167" t="s">
        <v>41</v>
      </c>
      <c r="O131" s="33"/>
      <c r="P131" s="168">
        <f t="shared" si="21"/>
        <v>0</v>
      </c>
      <c r="Q131" s="168">
        <v>0</v>
      </c>
      <c r="R131" s="168">
        <f t="shared" si="22"/>
        <v>0</v>
      </c>
      <c r="S131" s="168">
        <v>0</v>
      </c>
      <c r="T131" s="169">
        <f t="shared" si="23"/>
        <v>0</v>
      </c>
      <c r="AR131" s="16" t="s">
        <v>136</v>
      </c>
      <c r="AT131" s="16" t="s">
        <v>138</v>
      </c>
      <c r="AU131" s="16" t="s">
        <v>78</v>
      </c>
      <c r="AY131" s="16" t="s">
        <v>137</v>
      </c>
      <c r="BE131" s="170">
        <f t="shared" si="24"/>
        <v>126268.52</v>
      </c>
      <c r="BF131" s="170">
        <f t="shared" si="25"/>
        <v>0</v>
      </c>
      <c r="BG131" s="170">
        <f t="shared" si="26"/>
        <v>0</v>
      </c>
      <c r="BH131" s="170">
        <f t="shared" si="27"/>
        <v>0</v>
      </c>
      <c r="BI131" s="170">
        <f t="shared" si="28"/>
        <v>0</v>
      </c>
      <c r="BJ131" s="16" t="s">
        <v>22</v>
      </c>
      <c r="BK131" s="170">
        <f t="shared" si="29"/>
        <v>126268.52</v>
      </c>
      <c r="BL131" s="16" t="s">
        <v>136</v>
      </c>
      <c r="BM131" s="16" t="s">
        <v>756</v>
      </c>
    </row>
    <row r="132" spans="2:65" s="1" customFormat="1" ht="22.5" customHeight="1">
      <c r="B132" s="158"/>
      <c r="C132" s="187" t="s">
        <v>429</v>
      </c>
      <c r="D132" s="187" t="s">
        <v>361</v>
      </c>
      <c r="E132" s="188" t="s">
        <v>757</v>
      </c>
      <c r="F132" s="189" t="s">
        <v>758</v>
      </c>
      <c r="G132" s="190" t="s">
        <v>322</v>
      </c>
      <c r="H132" s="191">
        <v>1135.0999999999999</v>
      </c>
      <c r="I132" s="192">
        <v>309</v>
      </c>
      <c r="J132" s="193">
        <f t="shared" si="20"/>
        <v>350745.9</v>
      </c>
      <c r="K132" s="189" t="s">
        <v>235</v>
      </c>
      <c r="L132" s="194"/>
      <c r="M132" s="195" t="s">
        <v>3</v>
      </c>
      <c r="N132" s="196" t="s">
        <v>41</v>
      </c>
      <c r="O132" s="33"/>
      <c r="P132" s="168">
        <f t="shared" si="21"/>
        <v>0</v>
      </c>
      <c r="Q132" s="168">
        <v>2.14E-3</v>
      </c>
      <c r="R132" s="168">
        <f t="shared" si="22"/>
        <v>2.4291139999999998</v>
      </c>
      <c r="S132" s="168">
        <v>0</v>
      </c>
      <c r="T132" s="169">
        <f t="shared" si="23"/>
        <v>0</v>
      </c>
      <c r="AR132" s="16" t="s">
        <v>167</v>
      </c>
      <c r="AT132" s="16" t="s">
        <v>361</v>
      </c>
      <c r="AU132" s="16" t="s">
        <v>78</v>
      </c>
      <c r="AY132" s="16" t="s">
        <v>137</v>
      </c>
      <c r="BE132" s="170">
        <f t="shared" si="24"/>
        <v>350745.9</v>
      </c>
      <c r="BF132" s="170">
        <f t="shared" si="25"/>
        <v>0</v>
      </c>
      <c r="BG132" s="170">
        <f t="shared" si="26"/>
        <v>0</v>
      </c>
      <c r="BH132" s="170">
        <f t="shared" si="27"/>
        <v>0</v>
      </c>
      <c r="BI132" s="170">
        <f t="shared" si="28"/>
        <v>0</v>
      </c>
      <c r="BJ132" s="16" t="s">
        <v>22</v>
      </c>
      <c r="BK132" s="170">
        <f t="shared" si="29"/>
        <v>350745.9</v>
      </c>
      <c r="BL132" s="16" t="s">
        <v>136</v>
      </c>
      <c r="BM132" s="16" t="s">
        <v>759</v>
      </c>
    </row>
    <row r="133" spans="2:65" s="1" customFormat="1" ht="22.5" customHeight="1">
      <c r="B133" s="158"/>
      <c r="C133" s="159" t="s">
        <v>433</v>
      </c>
      <c r="D133" s="159" t="s">
        <v>138</v>
      </c>
      <c r="E133" s="160" t="s">
        <v>760</v>
      </c>
      <c r="F133" s="161" t="s">
        <v>761</v>
      </c>
      <c r="G133" s="162" t="s">
        <v>431</v>
      </c>
      <c r="H133" s="163">
        <v>30</v>
      </c>
      <c r="I133" s="164">
        <v>309</v>
      </c>
      <c r="J133" s="165">
        <f t="shared" si="20"/>
        <v>9270</v>
      </c>
      <c r="K133" s="161" t="s">
        <v>235</v>
      </c>
      <c r="L133" s="32"/>
      <c r="M133" s="166" t="s">
        <v>3</v>
      </c>
      <c r="N133" s="167" t="s">
        <v>41</v>
      </c>
      <c r="O133" s="33"/>
      <c r="P133" s="168">
        <f t="shared" si="21"/>
        <v>0</v>
      </c>
      <c r="Q133" s="168">
        <v>0</v>
      </c>
      <c r="R133" s="168">
        <f t="shared" si="22"/>
        <v>0</v>
      </c>
      <c r="S133" s="168">
        <v>0</v>
      </c>
      <c r="T133" s="169">
        <f t="shared" si="23"/>
        <v>0</v>
      </c>
      <c r="AR133" s="16" t="s">
        <v>136</v>
      </c>
      <c r="AT133" s="16" t="s">
        <v>138</v>
      </c>
      <c r="AU133" s="16" t="s">
        <v>78</v>
      </c>
      <c r="AY133" s="16" t="s">
        <v>137</v>
      </c>
      <c r="BE133" s="170">
        <f t="shared" si="24"/>
        <v>9270</v>
      </c>
      <c r="BF133" s="170">
        <f t="shared" si="25"/>
        <v>0</v>
      </c>
      <c r="BG133" s="170">
        <f t="shared" si="26"/>
        <v>0</v>
      </c>
      <c r="BH133" s="170">
        <f t="shared" si="27"/>
        <v>0</v>
      </c>
      <c r="BI133" s="170">
        <f t="shared" si="28"/>
        <v>0</v>
      </c>
      <c r="BJ133" s="16" t="s">
        <v>22</v>
      </c>
      <c r="BK133" s="170">
        <f t="shared" si="29"/>
        <v>9270</v>
      </c>
      <c r="BL133" s="16" t="s">
        <v>136</v>
      </c>
      <c r="BM133" s="16" t="s">
        <v>762</v>
      </c>
    </row>
    <row r="134" spans="2:65" s="1" customFormat="1" ht="22.5" customHeight="1">
      <c r="B134" s="158"/>
      <c r="C134" s="187" t="s">
        <v>437</v>
      </c>
      <c r="D134" s="187" t="s">
        <v>361</v>
      </c>
      <c r="E134" s="188" t="s">
        <v>763</v>
      </c>
      <c r="F134" s="189" t="s">
        <v>764</v>
      </c>
      <c r="G134" s="190" t="s">
        <v>431</v>
      </c>
      <c r="H134" s="191">
        <v>30</v>
      </c>
      <c r="I134" s="192">
        <v>321.36</v>
      </c>
      <c r="J134" s="193">
        <f t="shared" si="20"/>
        <v>9640.7999999999993</v>
      </c>
      <c r="K134" s="189" t="s">
        <v>235</v>
      </c>
      <c r="L134" s="194"/>
      <c r="M134" s="195" t="s">
        <v>3</v>
      </c>
      <c r="N134" s="196" t="s">
        <v>41</v>
      </c>
      <c r="O134" s="33"/>
      <c r="P134" s="168">
        <f t="shared" si="21"/>
        <v>0</v>
      </c>
      <c r="Q134" s="168">
        <v>3.8999999999999999E-4</v>
      </c>
      <c r="R134" s="168">
        <f t="shared" si="22"/>
        <v>1.17E-2</v>
      </c>
      <c r="S134" s="168">
        <v>0</v>
      </c>
      <c r="T134" s="169">
        <f t="shared" si="23"/>
        <v>0</v>
      </c>
      <c r="AR134" s="16" t="s">
        <v>167</v>
      </c>
      <c r="AT134" s="16" t="s">
        <v>361</v>
      </c>
      <c r="AU134" s="16" t="s">
        <v>78</v>
      </c>
      <c r="AY134" s="16" t="s">
        <v>137</v>
      </c>
      <c r="BE134" s="170">
        <f t="shared" si="24"/>
        <v>9640.7999999999993</v>
      </c>
      <c r="BF134" s="170">
        <f t="shared" si="25"/>
        <v>0</v>
      </c>
      <c r="BG134" s="170">
        <f t="shared" si="26"/>
        <v>0</v>
      </c>
      <c r="BH134" s="170">
        <f t="shared" si="27"/>
        <v>0</v>
      </c>
      <c r="BI134" s="170">
        <f t="shared" si="28"/>
        <v>0</v>
      </c>
      <c r="BJ134" s="16" t="s">
        <v>22</v>
      </c>
      <c r="BK134" s="170">
        <f t="shared" si="29"/>
        <v>9640.7999999999993</v>
      </c>
      <c r="BL134" s="16" t="s">
        <v>136</v>
      </c>
      <c r="BM134" s="16" t="s">
        <v>765</v>
      </c>
    </row>
    <row r="135" spans="2:65" s="1" customFormat="1" ht="22.5" customHeight="1">
      <c r="B135" s="158"/>
      <c r="C135" s="159" t="s">
        <v>441</v>
      </c>
      <c r="D135" s="159" t="s">
        <v>138</v>
      </c>
      <c r="E135" s="160" t="s">
        <v>766</v>
      </c>
      <c r="F135" s="161" t="s">
        <v>767</v>
      </c>
      <c r="G135" s="162" t="s">
        <v>431</v>
      </c>
      <c r="H135" s="163">
        <v>15</v>
      </c>
      <c r="I135" s="164">
        <v>309</v>
      </c>
      <c r="J135" s="165">
        <f t="shared" si="20"/>
        <v>4635</v>
      </c>
      <c r="K135" s="161" t="s">
        <v>235</v>
      </c>
      <c r="L135" s="32"/>
      <c r="M135" s="166" t="s">
        <v>3</v>
      </c>
      <c r="N135" s="167" t="s">
        <v>41</v>
      </c>
      <c r="O135" s="33"/>
      <c r="P135" s="168">
        <f t="shared" si="21"/>
        <v>0</v>
      </c>
      <c r="Q135" s="168">
        <v>0</v>
      </c>
      <c r="R135" s="168">
        <f t="shared" si="22"/>
        <v>0</v>
      </c>
      <c r="S135" s="168">
        <v>0</v>
      </c>
      <c r="T135" s="169">
        <f t="shared" si="23"/>
        <v>0</v>
      </c>
      <c r="AR135" s="16" t="s">
        <v>136</v>
      </c>
      <c r="AT135" s="16" t="s">
        <v>138</v>
      </c>
      <c r="AU135" s="16" t="s">
        <v>78</v>
      </c>
      <c r="AY135" s="16" t="s">
        <v>137</v>
      </c>
      <c r="BE135" s="170">
        <f t="shared" si="24"/>
        <v>4635</v>
      </c>
      <c r="BF135" s="170">
        <f t="shared" si="25"/>
        <v>0</v>
      </c>
      <c r="BG135" s="170">
        <f t="shared" si="26"/>
        <v>0</v>
      </c>
      <c r="BH135" s="170">
        <f t="shared" si="27"/>
        <v>0</v>
      </c>
      <c r="BI135" s="170">
        <f t="shared" si="28"/>
        <v>0</v>
      </c>
      <c r="BJ135" s="16" t="s">
        <v>22</v>
      </c>
      <c r="BK135" s="170">
        <f t="shared" si="29"/>
        <v>4635</v>
      </c>
      <c r="BL135" s="16" t="s">
        <v>136</v>
      </c>
      <c r="BM135" s="16" t="s">
        <v>768</v>
      </c>
    </row>
    <row r="136" spans="2:65" s="1" customFormat="1" ht="22.5" customHeight="1">
      <c r="B136" s="158"/>
      <c r="C136" s="187" t="s">
        <v>446</v>
      </c>
      <c r="D136" s="187" t="s">
        <v>361</v>
      </c>
      <c r="E136" s="188" t="s">
        <v>769</v>
      </c>
      <c r="F136" s="189" t="s">
        <v>770</v>
      </c>
      <c r="G136" s="190" t="s">
        <v>431</v>
      </c>
      <c r="H136" s="191">
        <v>15</v>
      </c>
      <c r="I136" s="192">
        <v>803.4</v>
      </c>
      <c r="J136" s="193">
        <f t="shared" si="20"/>
        <v>12051</v>
      </c>
      <c r="K136" s="189" t="s">
        <v>235</v>
      </c>
      <c r="L136" s="194"/>
      <c r="M136" s="195" t="s">
        <v>3</v>
      </c>
      <c r="N136" s="196" t="s">
        <v>41</v>
      </c>
      <c r="O136" s="33"/>
      <c r="P136" s="168">
        <f t="shared" si="21"/>
        <v>0</v>
      </c>
      <c r="Q136" s="168">
        <v>5.5999999999999995E-4</v>
      </c>
      <c r="R136" s="168">
        <f t="shared" si="22"/>
        <v>8.3999999999999995E-3</v>
      </c>
      <c r="S136" s="168">
        <v>0</v>
      </c>
      <c r="T136" s="169">
        <f t="shared" si="23"/>
        <v>0</v>
      </c>
      <c r="AR136" s="16" t="s">
        <v>167</v>
      </c>
      <c r="AT136" s="16" t="s">
        <v>361</v>
      </c>
      <c r="AU136" s="16" t="s">
        <v>78</v>
      </c>
      <c r="AY136" s="16" t="s">
        <v>137</v>
      </c>
      <c r="BE136" s="170">
        <f t="shared" si="24"/>
        <v>12051</v>
      </c>
      <c r="BF136" s="170">
        <f t="shared" si="25"/>
        <v>0</v>
      </c>
      <c r="BG136" s="170">
        <f t="shared" si="26"/>
        <v>0</v>
      </c>
      <c r="BH136" s="170">
        <f t="shared" si="27"/>
        <v>0</v>
      </c>
      <c r="BI136" s="170">
        <f t="shared" si="28"/>
        <v>0</v>
      </c>
      <c r="BJ136" s="16" t="s">
        <v>22</v>
      </c>
      <c r="BK136" s="170">
        <f t="shared" si="29"/>
        <v>12051</v>
      </c>
      <c r="BL136" s="16" t="s">
        <v>136</v>
      </c>
      <c r="BM136" s="16" t="s">
        <v>771</v>
      </c>
    </row>
    <row r="137" spans="2:65" s="1" customFormat="1" ht="22.5" customHeight="1">
      <c r="B137" s="158"/>
      <c r="C137" s="159" t="s">
        <v>450</v>
      </c>
      <c r="D137" s="159" t="s">
        <v>138</v>
      </c>
      <c r="E137" s="160" t="s">
        <v>772</v>
      </c>
      <c r="F137" s="161" t="s">
        <v>773</v>
      </c>
      <c r="G137" s="162" t="s">
        <v>431</v>
      </c>
      <c r="H137" s="163">
        <v>55</v>
      </c>
      <c r="I137" s="164">
        <v>741.6</v>
      </c>
      <c r="J137" s="165">
        <f t="shared" si="20"/>
        <v>40788</v>
      </c>
      <c r="K137" s="161" t="s">
        <v>235</v>
      </c>
      <c r="L137" s="32"/>
      <c r="M137" s="166" t="s">
        <v>3</v>
      </c>
      <c r="N137" s="167" t="s">
        <v>41</v>
      </c>
      <c r="O137" s="33"/>
      <c r="P137" s="168">
        <f t="shared" si="21"/>
        <v>0</v>
      </c>
      <c r="Q137" s="168">
        <v>6.8000000000000005E-4</v>
      </c>
      <c r="R137" s="168">
        <f t="shared" si="22"/>
        <v>3.7400000000000003E-2</v>
      </c>
      <c r="S137" s="168">
        <v>0</v>
      </c>
      <c r="T137" s="169">
        <f t="shared" si="23"/>
        <v>0</v>
      </c>
      <c r="AR137" s="16" t="s">
        <v>136</v>
      </c>
      <c r="AT137" s="16" t="s">
        <v>138</v>
      </c>
      <c r="AU137" s="16" t="s">
        <v>78</v>
      </c>
      <c r="AY137" s="16" t="s">
        <v>137</v>
      </c>
      <c r="BE137" s="170">
        <f t="shared" si="24"/>
        <v>40788</v>
      </c>
      <c r="BF137" s="170">
        <f t="shared" si="25"/>
        <v>0</v>
      </c>
      <c r="BG137" s="170">
        <f t="shared" si="26"/>
        <v>0</v>
      </c>
      <c r="BH137" s="170">
        <f t="shared" si="27"/>
        <v>0</v>
      </c>
      <c r="BI137" s="170">
        <f t="shared" si="28"/>
        <v>0</v>
      </c>
      <c r="BJ137" s="16" t="s">
        <v>22</v>
      </c>
      <c r="BK137" s="170">
        <f t="shared" si="29"/>
        <v>40788</v>
      </c>
      <c r="BL137" s="16" t="s">
        <v>136</v>
      </c>
      <c r="BM137" s="16" t="s">
        <v>774</v>
      </c>
    </row>
    <row r="138" spans="2:65" s="1" customFormat="1" ht="22.5" customHeight="1">
      <c r="B138" s="158"/>
      <c r="C138" s="187" t="s">
        <v>454</v>
      </c>
      <c r="D138" s="187" t="s">
        <v>361</v>
      </c>
      <c r="E138" s="188" t="s">
        <v>775</v>
      </c>
      <c r="F138" s="189" t="s">
        <v>776</v>
      </c>
      <c r="G138" s="190" t="s">
        <v>573</v>
      </c>
      <c r="H138" s="191">
        <v>55</v>
      </c>
      <c r="I138" s="192">
        <v>3213.6</v>
      </c>
      <c r="J138" s="193">
        <f t="shared" si="20"/>
        <v>176748</v>
      </c>
      <c r="K138" s="189" t="s">
        <v>235</v>
      </c>
      <c r="L138" s="194"/>
      <c r="M138" s="195" t="s">
        <v>3</v>
      </c>
      <c r="N138" s="196" t="s">
        <v>41</v>
      </c>
      <c r="O138" s="33"/>
      <c r="P138" s="168">
        <f t="shared" si="21"/>
        <v>0</v>
      </c>
      <c r="Q138" s="168">
        <v>3.0400000000000002E-3</v>
      </c>
      <c r="R138" s="168">
        <f t="shared" si="22"/>
        <v>0.16720000000000002</v>
      </c>
      <c r="S138" s="168">
        <v>0</v>
      </c>
      <c r="T138" s="169">
        <f t="shared" si="23"/>
        <v>0</v>
      </c>
      <c r="AR138" s="16" t="s">
        <v>167</v>
      </c>
      <c r="AT138" s="16" t="s">
        <v>361</v>
      </c>
      <c r="AU138" s="16" t="s">
        <v>78</v>
      </c>
      <c r="AY138" s="16" t="s">
        <v>137</v>
      </c>
      <c r="BE138" s="170">
        <f t="shared" si="24"/>
        <v>176748</v>
      </c>
      <c r="BF138" s="170">
        <f t="shared" si="25"/>
        <v>0</v>
      </c>
      <c r="BG138" s="170">
        <f t="shared" si="26"/>
        <v>0</v>
      </c>
      <c r="BH138" s="170">
        <f t="shared" si="27"/>
        <v>0</v>
      </c>
      <c r="BI138" s="170">
        <f t="shared" si="28"/>
        <v>0</v>
      </c>
      <c r="BJ138" s="16" t="s">
        <v>22</v>
      </c>
      <c r="BK138" s="170">
        <f t="shared" si="29"/>
        <v>176748</v>
      </c>
      <c r="BL138" s="16" t="s">
        <v>136</v>
      </c>
      <c r="BM138" s="16" t="s">
        <v>777</v>
      </c>
    </row>
    <row r="139" spans="2:65" s="1" customFormat="1" ht="22.5" customHeight="1">
      <c r="B139" s="158"/>
      <c r="C139" s="187" t="s">
        <v>458</v>
      </c>
      <c r="D139" s="187" t="s">
        <v>361</v>
      </c>
      <c r="E139" s="188" t="s">
        <v>778</v>
      </c>
      <c r="F139" s="189" t="s">
        <v>779</v>
      </c>
      <c r="G139" s="190" t="s">
        <v>573</v>
      </c>
      <c r="H139" s="191">
        <v>55</v>
      </c>
      <c r="I139" s="192">
        <v>1174.2</v>
      </c>
      <c r="J139" s="193">
        <f t="shared" si="20"/>
        <v>64581</v>
      </c>
      <c r="K139" s="189" t="s">
        <v>235</v>
      </c>
      <c r="L139" s="194"/>
      <c r="M139" s="195" t="s">
        <v>3</v>
      </c>
      <c r="N139" s="196" t="s">
        <v>41</v>
      </c>
      <c r="O139" s="33"/>
      <c r="P139" s="168">
        <f t="shared" si="21"/>
        <v>0</v>
      </c>
      <c r="Q139" s="168">
        <v>2.3999999999999998E-3</v>
      </c>
      <c r="R139" s="168">
        <f t="shared" si="22"/>
        <v>0.13199999999999998</v>
      </c>
      <c r="S139" s="168">
        <v>0</v>
      </c>
      <c r="T139" s="169">
        <f t="shared" si="23"/>
        <v>0</v>
      </c>
      <c r="AR139" s="16" t="s">
        <v>167</v>
      </c>
      <c r="AT139" s="16" t="s">
        <v>361</v>
      </c>
      <c r="AU139" s="16" t="s">
        <v>78</v>
      </c>
      <c r="AY139" s="16" t="s">
        <v>137</v>
      </c>
      <c r="BE139" s="170">
        <f t="shared" si="24"/>
        <v>64581</v>
      </c>
      <c r="BF139" s="170">
        <f t="shared" si="25"/>
        <v>0</v>
      </c>
      <c r="BG139" s="170">
        <f t="shared" si="26"/>
        <v>0</v>
      </c>
      <c r="BH139" s="170">
        <f t="shared" si="27"/>
        <v>0</v>
      </c>
      <c r="BI139" s="170">
        <f t="shared" si="28"/>
        <v>0</v>
      </c>
      <c r="BJ139" s="16" t="s">
        <v>22</v>
      </c>
      <c r="BK139" s="170">
        <f t="shared" si="29"/>
        <v>64581</v>
      </c>
      <c r="BL139" s="16" t="s">
        <v>136</v>
      </c>
      <c r="BM139" s="16" t="s">
        <v>780</v>
      </c>
    </row>
    <row r="140" spans="2:65" s="1" customFormat="1" ht="22.5" customHeight="1">
      <c r="B140" s="158"/>
      <c r="C140" s="159" t="s">
        <v>464</v>
      </c>
      <c r="D140" s="159" t="s">
        <v>138</v>
      </c>
      <c r="E140" s="160" t="s">
        <v>613</v>
      </c>
      <c r="F140" s="161" t="s">
        <v>614</v>
      </c>
      <c r="G140" s="162" t="s">
        <v>431</v>
      </c>
      <c r="H140" s="163">
        <v>15</v>
      </c>
      <c r="I140" s="164">
        <v>1236</v>
      </c>
      <c r="J140" s="165">
        <f t="shared" si="20"/>
        <v>18540</v>
      </c>
      <c r="K140" s="161" t="s">
        <v>235</v>
      </c>
      <c r="L140" s="32"/>
      <c r="M140" s="166" t="s">
        <v>3</v>
      </c>
      <c r="N140" s="167" t="s">
        <v>41</v>
      </c>
      <c r="O140" s="33"/>
      <c r="P140" s="168">
        <f t="shared" si="21"/>
        <v>0</v>
      </c>
      <c r="Q140" s="168">
        <v>8.0000000000000004E-4</v>
      </c>
      <c r="R140" s="168">
        <f t="shared" si="22"/>
        <v>1.2E-2</v>
      </c>
      <c r="S140" s="168">
        <v>0</v>
      </c>
      <c r="T140" s="169">
        <f t="shared" si="23"/>
        <v>0</v>
      </c>
      <c r="AR140" s="16" t="s">
        <v>136</v>
      </c>
      <c r="AT140" s="16" t="s">
        <v>138</v>
      </c>
      <c r="AU140" s="16" t="s">
        <v>78</v>
      </c>
      <c r="AY140" s="16" t="s">
        <v>137</v>
      </c>
      <c r="BE140" s="170">
        <f t="shared" si="24"/>
        <v>18540</v>
      </c>
      <c r="BF140" s="170">
        <f t="shared" si="25"/>
        <v>0</v>
      </c>
      <c r="BG140" s="170">
        <f t="shared" si="26"/>
        <v>0</v>
      </c>
      <c r="BH140" s="170">
        <f t="shared" si="27"/>
        <v>0</v>
      </c>
      <c r="BI140" s="170">
        <f t="shared" si="28"/>
        <v>0</v>
      </c>
      <c r="BJ140" s="16" t="s">
        <v>22</v>
      </c>
      <c r="BK140" s="170">
        <f t="shared" si="29"/>
        <v>18540</v>
      </c>
      <c r="BL140" s="16" t="s">
        <v>136</v>
      </c>
      <c r="BM140" s="16" t="s">
        <v>781</v>
      </c>
    </row>
    <row r="141" spans="2:65" s="1" customFormat="1" ht="22.5" customHeight="1">
      <c r="B141" s="158"/>
      <c r="C141" s="187" t="s">
        <v>468</v>
      </c>
      <c r="D141" s="187" t="s">
        <v>361</v>
      </c>
      <c r="E141" s="188" t="s">
        <v>782</v>
      </c>
      <c r="F141" s="189" t="s">
        <v>783</v>
      </c>
      <c r="G141" s="190" t="s">
        <v>573</v>
      </c>
      <c r="H141" s="191">
        <v>15</v>
      </c>
      <c r="I141" s="192">
        <v>9888</v>
      </c>
      <c r="J141" s="193">
        <f t="shared" si="20"/>
        <v>148320</v>
      </c>
      <c r="K141" s="189" t="s">
        <v>235</v>
      </c>
      <c r="L141" s="194"/>
      <c r="M141" s="195" t="s">
        <v>3</v>
      </c>
      <c r="N141" s="196" t="s">
        <v>41</v>
      </c>
      <c r="O141" s="33"/>
      <c r="P141" s="168">
        <f t="shared" si="21"/>
        <v>0</v>
      </c>
      <c r="Q141" s="168">
        <v>1.7579999999999998E-2</v>
      </c>
      <c r="R141" s="168">
        <f t="shared" si="22"/>
        <v>0.26369999999999999</v>
      </c>
      <c r="S141" s="168">
        <v>0</v>
      </c>
      <c r="T141" s="169">
        <f t="shared" si="23"/>
        <v>0</v>
      </c>
      <c r="AR141" s="16" t="s">
        <v>167</v>
      </c>
      <c r="AT141" s="16" t="s">
        <v>361</v>
      </c>
      <c r="AU141" s="16" t="s">
        <v>78</v>
      </c>
      <c r="AY141" s="16" t="s">
        <v>137</v>
      </c>
      <c r="BE141" s="170">
        <f t="shared" si="24"/>
        <v>148320</v>
      </c>
      <c r="BF141" s="170">
        <f t="shared" si="25"/>
        <v>0</v>
      </c>
      <c r="BG141" s="170">
        <f t="shared" si="26"/>
        <v>0</v>
      </c>
      <c r="BH141" s="170">
        <f t="shared" si="27"/>
        <v>0</v>
      </c>
      <c r="BI141" s="170">
        <f t="shared" si="28"/>
        <v>0</v>
      </c>
      <c r="BJ141" s="16" t="s">
        <v>22</v>
      </c>
      <c r="BK141" s="170">
        <f t="shared" si="29"/>
        <v>148320</v>
      </c>
      <c r="BL141" s="16" t="s">
        <v>136</v>
      </c>
      <c r="BM141" s="16" t="s">
        <v>784</v>
      </c>
    </row>
    <row r="142" spans="2:65" s="1" customFormat="1" ht="22.5" customHeight="1">
      <c r="B142" s="158"/>
      <c r="C142" s="187" t="s">
        <v>473</v>
      </c>
      <c r="D142" s="187" t="s">
        <v>361</v>
      </c>
      <c r="E142" s="188" t="s">
        <v>633</v>
      </c>
      <c r="F142" s="189" t="s">
        <v>634</v>
      </c>
      <c r="G142" s="190" t="s">
        <v>573</v>
      </c>
      <c r="H142" s="191">
        <v>15</v>
      </c>
      <c r="I142" s="192">
        <v>1928.16</v>
      </c>
      <c r="J142" s="193">
        <f t="shared" si="20"/>
        <v>28922.400000000001</v>
      </c>
      <c r="K142" s="189" t="s">
        <v>235</v>
      </c>
      <c r="L142" s="194"/>
      <c r="M142" s="195" t="s">
        <v>3</v>
      </c>
      <c r="N142" s="196" t="s">
        <v>41</v>
      </c>
      <c r="O142" s="33"/>
      <c r="P142" s="168">
        <f t="shared" si="21"/>
        <v>0</v>
      </c>
      <c r="Q142" s="168">
        <v>5.3E-3</v>
      </c>
      <c r="R142" s="168">
        <f t="shared" si="22"/>
        <v>7.9500000000000001E-2</v>
      </c>
      <c r="S142" s="168">
        <v>0</v>
      </c>
      <c r="T142" s="169">
        <f t="shared" si="23"/>
        <v>0</v>
      </c>
      <c r="AR142" s="16" t="s">
        <v>167</v>
      </c>
      <c r="AT142" s="16" t="s">
        <v>361</v>
      </c>
      <c r="AU142" s="16" t="s">
        <v>78</v>
      </c>
      <c r="AY142" s="16" t="s">
        <v>137</v>
      </c>
      <c r="BE142" s="170">
        <f t="shared" si="24"/>
        <v>28922.400000000001</v>
      </c>
      <c r="BF142" s="170">
        <f t="shared" si="25"/>
        <v>0</v>
      </c>
      <c r="BG142" s="170">
        <f t="shared" si="26"/>
        <v>0</v>
      </c>
      <c r="BH142" s="170">
        <f t="shared" si="27"/>
        <v>0</v>
      </c>
      <c r="BI142" s="170">
        <f t="shared" si="28"/>
        <v>0</v>
      </c>
      <c r="BJ142" s="16" t="s">
        <v>22</v>
      </c>
      <c r="BK142" s="170">
        <f t="shared" si="29"/>
        <v>28922.400000000001</v>
      </c>
      <c r="BL142" s="16" t="s">
        <v>136</v>
      </c>
      <c r="BM142" s="16" t="s">
        <v>785</v>
      </c>
    </row>
    <row r="143" spans="2:65" s="1" customFormat="1" ht="22.5" customHeight="1">
      <c r="B143" s="158"/>
      <c r="C143" s="159" t="s">
        <v>477</v>
      </c>
      <c r="D143" s="159" t="s">
        <v>138</v>
      </c>
      <c r="E143" s="160" t="s">
        <v>637</v>
      </c>
      <c r="F143" s="161" t="s">
        <v>638</v>
      </c>
      <c r="G143" s="162" t="s">
        <v>431</v>
      </c>
      <c r="H143" s="163">
        <v>3</v>
      </c>
      <c r="I143" s="164">
        <v>1236</v>
      </c>
      <c r="J143" s="165">
        <f t="shared" si="20"/>
        <v>3708</v>
      </c>
      <c r="K143" s="161" t="s">
        <v>235</v>
      </c>
      <c r="L143" s="32"/>
      <c r="M143" s="166" t="s">
        <v>3</v>
      </c>
      <c r="N143" s="167" t="s">
        <v>41</v>
      </c>
      <c r="O143" s="33"/>
      <c r="P143" s="168">
        <f t="shared" si="21"/>
        <v>0</v>
      </c>
      <c r="Q143" s="168">
        <v>3.4000000000000002E-4</v>
      </c>
      <c r="R143" s="168">
        <f t="shared" si="22"/>
        <v>1.0200000000000001E-3</v>
      </c>
      <c r="S143" s="168">
        <v>0</v>
      </c>
      <c r="T143" s="169">
        <f t="shared" si="23"/>
        <v>0</v>
      </c>
      <c r="AR143" s="16" t="s">
        <v>136</v>
      </c>
      <c r="AT143" s="16" t="s">
        <v>138</v>
      </c>
      <c r="AU143" s="16" t="s">
        <v>78</v>
      </c>
      <c r="AY143" s="16" t="s">
        <v>137</v>
      </c>
      <c r="BE143" s="170">
        <f t="shared" si="24"/>
        <v>3708</v>
      </c>
      <c r="BF143" s="170">
        <f t="shared" si="25"/>
        <v>0</v>
      </c>
      <c r="BG143" s="170">
        <f t="shared" si="26"/>
        <v>0</v>
      </c>
      <c r="BH143" s="170">
        <f t="shared" si="27"/>
        <v>0</v>
      </c>
      <c r="BI143" s="170">
        <f t="shared" si="28"/>
        <v>0</v>
      </c>
      <c r="BJ143" s="16" t="s">
        <v>22</v>
      </c>
      <c r="BK143" s="170">
        <f t="shared" si="29"/>
        <v>3708</v>
      </c>
      <c r="BL143" s="16" t="s">
        <v>136</v>
      </c>
      <c r="BM143" s="16" t="s">
        <v>786</v>
      </c>
    </row>
    <row r="144" spans="2:65" s="1" customFormat="1" ht="22.5" customHeight="1">
      <c r="B144" s="158"/>
      <c r="C144" s="187" t="s">
        <v>481</v>
      </c>
      <c r="D144" s="187" t="s">
        <v>361</v>
      </c>
      <c r="E144" s="188" t="s">
        <v>641</v>
      </c>
      <c r="F144" s="189" t="s">
        <v>642</v>
      </c>
      <c r="G144" s="190" t="s">
        <v>573</v>
      </c>
      <c r="H144" s="191">
        <v>3</v>
      </c>
      <c r="I144" s="192">
        <v>20888.400000000001</v>
      </c>
      <c r="J144" s="193">
        <f t="shared" si="20"/>
        <v>62665.2</v>
      </c>
      <c r="K144" s="189" t="s">
        <v>235</v>
      </c>
      <c r="L144" s="194"/>
      <c r="M144" s="195" t="s">
        <v>3</v>
      </c>
      <c r="N144" s="196" t="s">
        <v>41</v>
      </c>
      <c r="O144" s="33"/>
      <c r="P144" s="168">
        <f t="shared" si="21"/>
        <v>0</v>
      </c>
      <c r="Q144" s="168">
        <v>3.7999999999999999E-2</v>
      </c>
      <c r="R144" s="168">
        <f t="shared" si="22"/>
        <v>0.11399999999999999</v>
      </c>
      <c r="S144" s="168">
        <v>0</v>
      </c>
      <c r="T144" s="169">
        <f t="shared" si="23"/>
        <v>0</v>
      </c>
      <c r="AR144" s="16" t="s">
        <v>167</v>
      </c>
      <c r="AT144" s="16" t="s">
        <v>361</v>
      </c>
      <c r="AU144" s="16" t="s">
        <v>78</v>
      </c>
      <c r="AY144" s="16" t="s">
        <v>137</v>
      </c>
      <c r="BE144" s="170">
        <f t="shared" si="24"/>
        <v>62665.2</v>
      </c>
      <c r="BF144" s="170">
        <f t="shared" si="25"/>
        <v>0</v>
      </c>
      <c r="BG144" s="170">
        <f t="shared" si="26"/>
        <v>0</v>
      </c>
      <c r="BH144" s="170">
        <f t="shared" si="27"/>
        <v>0</v>
      </c>
      <c r="BI144" s="170">
        <f t="shared" si="28"/>
        <v>0</v>
      </c>
      <c r="BJ144" s="16" t="s">
        <v>22</v>
      </c>
      <c r="BK144" s="170">
        <f t="shared" si="29"/>
        <v>62665.2</v>
      </c>
      <c r="BL144" s="16" t="s">
        <v>136</v>
      </c>
      <c r="BM144" s="16" t="s">
        <v>787</v>
      </c>
    </row>
    <row r="145" spans="2:65" s="1" customFormat="1" ht="22.5" customHeight="1">
      <c r="B145" s="158"/>
      <c r="C145" s="159" t="s">
        <v>485</v>
      </c>
      <c r="D145" s="159" t="s">
        <v>138</v>
      </c>
      <c r="E145" s="160" t="s">
        <v>788</v>
      </c>
      <c r="F145" s="161" t="s">
        <v>789</v>
      </c>
      <c r="G145" s="162" t="s">
        <v>431</v>
      </c>
      <c r="H145" s="163">
        <v>55</v>
      </c>
      <c r="I145" s="164">
        <v>988.80000000000007</v>
      </c>
      <c r="J145" s="165">
        <f t="shared" si="20"/>
        <v>54384</v>
      </c>
      <c r="K145" s="161" t="s">
        <v>235</v>
      </c>
      <c r="L145" s="32"/>
      <c r="M145" s="166" t="s">
        <v>3</v>
      </c>
      <c r="N145" s="167" t="s">
        <v>41</v>
      </c>
      <c r="O145" s="33"/>
      <c r="P145" s="168">
        <f t="shared" si="21"/>
        <v>0</v>
      </c>
      <c r="Q145" s="168">
        <v>0</v>
      </c>
      <c r="R145" s="168">
        <f t="shared" si="22"/>
        <v>0</v>
      </c>
      <c r="S145" s="168">
        <v>0</v>
      </c>
      <c r="T145" s="169">
        <f t="shared" si="23"/>
        <v>0</v>
      </c>
      <c r="AR145" s="16" t="s">
        <v>136</v>
      </c>
      <c r="AT145" s="16" t="s">
        <v>138</v>
      </c>
      <c r="AU145" s="16" t="s">
        <v>78</v>
      </c>
      <c r="AY145" s="16" t="s">
        <v>137</v>
      </c>
      <c r="BE145" s="170">
        <f t="shared" si="24"/>
        <v>54384</v>
      </c>
      <c r="BF145" s="170">
        <f t="shared" si="25"/>
        <v>0</v>
      </c>
      <c r="BG145" s="170">
        <f t="shared" si="26"/>
        <v>0</v>
      </c>
      <c r="BH145" s="170">
        <f t="shared" si="27"/>
        <v>0</v>
      </c>
      <c r="BI145" s="170">
        <f t="shared" si="28"/>
        <v>0</v>
      </c>
      <c r="BJ145" s="16" t="s">
        <v>22</v>
      </c>
      <c r="BK145" s="170">
        <f t="shared" si="29"/>
        <v>54384</v>
      </c>
      <c r="BL145" s="16" t="s">
        <v>136</v>
      </c>
      <c r="BM145" s="16" t="s">
        <v>790</v>
      </c>
    </row>
    <row r="146" spans="2:65" s="1" customFormat="1" ht="22.5" customHeight="1">
      <c r="B146" s="158"/>
      <c r="C146" s="187" t="s">
        <v>600</v>
      </c>
      <c r="D146" s="187" t="s">
        <v>361</v>
      </c>
      <c r="E146" s="188" t="s">
        <v>791</v>
      </c>
      <c r="F146" s="189" t="s">
        <v>792</v>
      </c>
      <c r="G146" s="190" t="s">
        <v>573</v>
      </c>
      <c r="H146" s="191">
        <v>55</v>
      </c>
      <c r="I146" s="192">
        <v>988.80000000000007</v>
      </c>
      <c r="J146" s="193">
        <f t="shared" si="20"/>
        <v>54384</v>
      </c>
      <c r="K146" s="189" t="s">
        <v>235</v>
      </c>
      <c r="L146" s="194"/>
      <c r="M146" s="195" t="s">
        <v>3</v>
      </c>
      <c r="N146" s="196" t="s">
        <v>41</v>
      </c>
      <c r="O146" s="33"/>
      <c r="P146" s="168">
        <f t="shared" si="21"/>
        <v>0</v>
      </c>
      <c r="Q146" s="168">
        <v>1.9E-3</v>
      </c>
      <c r="R146" s="168">
        <f t="shared" si="22"/>
        <v>0.1045</v>
      </c>
      <c r="S146" s="168">
        <v>0</v>
      </c>
      <c r="T146" s="169">
        <f t="shared" si="23"/>
        <v>0</v>
      </c>
      <c r="AR146" s="16" t="s">
        <v>167</v>
      </c>
      <c r="AT146" s="16" t="s">
        <v>361</v>
      </c>
      <c r="AU146" s="16" t="s">
        <v>78</v>
      </c>
      <c r="AY146" s="16" t="s">
        <v>137</v>
      </c>
      <c r="BE146" s="170">
        <f t="shared" si="24"/>
        <v>54384</v>
      </c>
      <c r="BF146" s="170">
        <f t="shared" si="25"/>
        <v>0</v>
      </c>
      <c r="BG146" s="170">
        <f t="shared" si="26"/>
        <v>0</v>
      </c>
      <c r="BH146" s="170">
        <f t="shared" si="27"/>
        <v>0</v>
      </c>
      <c r="BI146" s="170">
        <f t="shared" si="28"/>
        <v>0</v>
      </c>
      <c r="BJ146" s="16" t="s">
        <v>22</v>
      </c>
      <c r="BK146" s="170">
        <f t="shared" si="29"/>
        <v>54384</v>
      </c>
      <c r="BL146" s="16" t="s">
        <v>136</v>
      </c>
      <c r="BM146" s="16" t="s">
        <v>793</v>
      </c>
    </row>
    <row r="147" spans="2:65" s="1" customFormat="1" ht="22.5" customHeight="1">
      <c r="B147" s="158"/>
      <c r="C147" s="159" t="s">
        <v>604</v>
      </c>
      <c r="D147" s="159" t="s">
        <v>138</v>
      </c>
      <c r="E147" s="160" t="s">
        <v>794</v>
      </c>
      <c r="F147" s="161" t="s">
        <v>795</v>
      </c>
      <c r="G147" s="162" t="s">
        <v>322</v>
      </c>
      <c r="H147" s="163">
        <v>1135.0999999999999</v>
      </c>
      <c r="I147" s="164">
        <v>37.08</v>
      </c>
      <c r="J147" s="165">
        <f t="shared" si="20"/>
        <v>42089.51</v>
      </c>
      <c r="K147" s="161" t="s">
        <v>235</v>
      </c>
      <c r="L147" s="32"/>
      <c r="M147" s="166" t="s">
        <v>3</v>
      </c>
      <c r="N147" s="167" t="s">
        <v>41</v>
      </c>
      <c r="O147" s="33"/>
      <c r="P147" s="168">
        <f t="shared" si="21"/>
        <v>0</v>
      </c>
      <c r="Q147" s="168">
        <v>0</v>
      </c>
      <c r="R147" s="168">
        <f t="shared" si="22"/>
        <v>0</v>
      </c>
      <c r="S147" s="168">
        <v>0</v>
      </c>
      <c r="T147" s="169">
        <f t="shared" si="23"/>
        <v>0</v>
      </c>
      <c r="AR147" s="16" t="s">
        <v>136</v>
      </c>
      <c r="AT147" s="16" t="s">
        <v>138</v>
      </c>
      <c r="AU147" s="16" t="s">
        <v>78</v>
      </c>
      <c r="AY147" s="16" t="s">
        <v>137</v>
      </c>
      <c r="BE147" s="170">
        <f t="shared" si="24"/>
        <v>42089.51</v>
      </c>
      <c r="BF147" s="170">
        <f t="shared" si="25"/>
        <v>0</v>
      </c>
      <c r="BG147" s="170">
        <f t="shared" si="26"/>
        <v>0</v>
      </c>
      <c r="BH147" s="170">
        <f t="shared" si="27"/>
        <v>0</v>
      </c>
      <c r="BI147" s="170">
        <f t="shared" si="28"/>
        <v>0</v>
      </c>
      <c r="BJ147" s="16" t="s">
        <v>22</v>
      </c>
      <c r="BK147" s="170">
        <f t="shared" si="29"/>
        <v>42089.51</v>
      </c>
      <c r="BL147" s="16" t="s">
        <v>136</v>
      </c>
      <c r="BM147" s="16" t="s">
        <v>796</v>
      </c>
    </row>
    <row r="148" spans="2:65" s="1" customFormat="1" ht="22.5" customHeight="1">
      <c r="B148" s="158"/>
      <c r="C148" s="159" t="s">
        <v>608</v>
      </c>
      <c r="D148" s="159" t="s">
        <v>138</v>
      </c>
      <c r="E148" s="160" t="s">
        <v>649</v>
      </c>
      <c r="F148" s="161" t="s">
        <v>650</v>
      </c>
      <c r="G148" s="162" t="s">
        <v>322</v>
      </c>
      <c r="H148" s="163">
        <v>1135.0999999999999</v>
      </c>
      <c r="I148" s="164">
        <v>12.36</v>
      </c>
      <c r="J148" s="165">
        <f t="shared" si="20"/>
        <v>14029.84</v>
      </c>
      <c r="K148" s="161" t="s">
        <v>235</v>
      </c>
      <c r="L148" s="32"/>
      <c r="M148" s="166" t="s">
        <v>3</v>
      </c>
      <c r="N148" s="167" t="s">
        <v>41</v>
      </c>
      <c r="O148" s="33"/>
      <c r="P148" s="168">
        <f t="shared" si="21"/>
        <v>0</v>
      </c>
      <c r="Q148" s="168">
        <v>0</v>
      </c>
      <c r="R148" s="168">
        <f t="shared" si="22"/>
        <v>0</v>
      </c>
      <c r="S148" s="168">
        <v>0</v>
      </c>
      <c r="T148" s="169">
        <f t="shared" si="23"/>
        <v>0</v>
      </c>
      <c r="AR148" s="16" t="s">
        <v>136</v>
      </c>
      <c r="AT148" s="16" t="s">
        <v>138</v>
      </c>
      <c r="AU148" s="16" t="s">
        <v>78</v>
      </c>
      <c r="AY148" s="16" t="s">
        <v>137</v>
      </c>
      <c r="BE148" s="170">
        <f t="shared" si="24"/>
        <v>14029.84</v>
      </c>
      <c r="BF148" s="170">
        <f t="shared" si="25"/>
        <v>0</v>
      </c>
      <c r="BG148" s="170">
        <f t="shared" si="26"/>
        <v>0</v>
      </c>
      <c r="BH148" s="170">
        <f t="shared" si="27"/>
        <v>0</v>
      </c>
      <c r="BI148" s="170">
        <f t="shared" si="28"/>
        <v>0</v>
      </c>
      <c r="BJ148" s="16" t="s">
        <v>22</v>
      </c>
      <c r="BK148" s="170">
        <f t="shared" si="29"/>
        <v>14029.84</v>
      </c>
      <c r="BL148" s="16" t="s">
        <v>136</v>
      </c>
      <c r="BM148" s="16" t="s">
        <v>797</v>
      </c>
    </row>
    <row r="149" spans="2:65" s="1" customFormat="1" ht="22.5" customHeight="1">
      <c r="B149" s="158"/>
      <c r="C149" s="159" t="s">
        <v>612</v>
      </c>
      <c r="D149" s="159" t="s">
        <v>138</v>
      </c>
      <c r="E149" s="160" t="s">
        <v>798</v>
      </c>
      <c r="F149" s="161" t="s">
        <v>799</v>
      </c>
      <c r="G149" s="162" t="s">
        <v>431</v>
      </c>
      <c r="H149" s="163">
        <v>55</v>
      </c>
      <c r="I149" s="164">
        <v>309</v>
      </c>
      <c r="J149" s="165">
        <f t="shared" si="20"/>
        <v>16995</v>
      </c>
      <c r="K149" s="161" t="s">
        <v>235</v>
      </c>
      <c r="L149" s="32"/>
      <c r="M149" s="166" t="s">
        <v>3</v>
      </c>
      <c r="N149" s="167" t="s">
        <v>41</v>
      </c>
      <c r="O149" s="33"/>
      <c r="P149" s="168">
        <f t="shared" si="21"/>
        <v>0</v>
      </c>
      <c r="Q149" s="168">
        <v>6.3829999999999998E-2</v>
      </c>
      <c r="R149" s="168">
        <f t="shared" si="22"/>
        <v>3.51065</v>
      </c>
      <c r="S149" s="168">
        <v>0</v>
      </c>
      <c r="T149" s="169">
        <f t="shared" si="23"/>
        <v>0</v>
      </c>
      <c r="AR149" s="16" t="s">
        <v>136</v>
      </c>
      <c r="AT149" s="16" t="s">
        <v>138</v>
      </c>
      <c r="AU149" s="16" t="s">
        <v>78</v>
      </c>
      <c r="AY149" s="16" t="s">
        <v>137</v>
      </c>
      <c r="BE149" s="170">
        <f t="shared" si="24"/>
        <v>16995</v>
      </c>
      <c r="BF149" s="170">
        <f t="shared" si="25"/>
        <v>0</v>
      </c>
      <c r="BG149" s="170">
        <f t="shared" si="26"/>
        <v>0</v>
      </c>
      <c r="BH149" s="170">
        <f t="shared" si="27"/>
        <v>0</v>
      </c>
      <c r="BI149" s="170">
        <f t="shared" si="28"/>
        <v>0</v>
      </c>
      <c r="BJ149" s="16" t="s">
        <v>22</v>
      </c>
      <c r="BK149" s="170">
        <f t="shared" si="29"/>
        <v>16995</v>
      </c>
      <c r="BL149" s="16" t="s">
        <v>136</v>
      </c>
      <c r="BM149" s="16" t="s">
        <v>800</v>
      </c>
    </row>
    <row r="150" spans="2:65" s="1" customFormat="1" ht="22.5" customHeight="1">
      <c r="B150" s="158"/>
      <c r="C150" s="187" t="s">
        <v>616</v>
      </c>
      <c r="D150" s="187" t="s">
        <v>361</v>
      </c>
      <c r="E150" s="188" t="s">
        <v>801</v>
      </c>
      <c r="F150" s="189" t="s">
        <v>802</v>
      </c>
      <c r="G150" s="190" t="s">
        <v>573</v>
      </c>
      <c r="H150" s="191">
        <v>55</v>
      </c>
      <c r="I150" s="192">
        <v>618</v>
      </c>
      <c r="J150" s="193">
        <f t="shared" si="20"/>
        <v>33990</v>
      </c>
      <c r="K150" s="189" t="s">
        <v>235</v>
      </c>
      <c r="L150" s="194"/>
      <c r="M150" s="195" t="s">
        <v>3</v>
      </c>
      <c r="N150" s="196" t="s">
        <v>41</v>
      </c>
      <c r="O150" s="33"/>
      <c r="P150" s="168">
        <f t="shared" si="21"/>
        <v>0</v>
      </c>
      <c r="Q150" s="168">
        <v>3.0000000000000001E-3</v>
      </c>
      <c r="R150" s="168">
        <f t="shared" si="22"/>
        <v>0.16500000000000001</v>
      </c>
      <c r="S150" s="168">
        <v>0</v>
      </c>
      <c r="T150" s="169">
        <f t="shared" si="23"/>
        <v>0</v>
      </c>
      <c r="AR150" s="16" t="s">
        <v>167</v>
      </c>
      <c r="AT150" s="16" t="s">
        <v>361</v>
      </c>
      <c r="AU150" s="16" t="s">
        <v>78</v>
      </c>
      <c r="AY150" s="16" t="s">
        <v>137</v>
      </c>
      <c r="BE150" s="170">
        <f t="shared" si="24"/>
        <v>33990</v>
      </c>
      <c r="BF150" s="170">
        <f t="shared" si="25"/>
        <v>0</v>
      </c>
      <c r="BG150" s="170">
        <f t="shared" si="26"/>
        <v>0</v>
      </c>
      <c r="BH150" s="170">
        <f t="shared" si="27"/>
        <v>0</v>
      </c>
      <c r="BI150" s="170">
        <f t="shared" si="28"/>
        <v>0</v>
      </c>
      <c r="BJ150" s="16" t="s">
        <v>22</v>
      </c>
      <c r="BK150" s="170">
        <f t="shared" si="29"/>
        <v>33990</v>
      </c>
      <c r="BL150" s="16" t="s">
        <v>136</v>
      </c>
      <c r="BM150" s="16" t="s">
        <v>803</v>
      </c>
    </row>
    <row r="151" spans="2:65" s="1" customFormat="1" ht="22.5" customHeight="1">
      <c r="B151" s="158"/>
      <c r="C151" s="187" t="s">
        <v>620</v>
      </c>
      <c r="D151" s="187" t="s">
        <v>361</v>
      </c>
      <c r="E151" s="188" t="s">
        <v>661</v>
      </c>
      <c r="F151" s="189" t="s">
        <v>662</v>
      </c>
      <c r="G151" s="190" t="s">
        <v>573</v>
      </c>
      <c r="H151" s="191">
        <v>55</v>
      </c>
      <c r="I151" s="192">
        <v>241.02</v>
      </c>
      <c r="J151" s="193">
        <f t="shared" si="20"/>
        <v>13256.1</v>
      </c>
      <c r="K151" s="189" t="s">
        <v>235</v>
      </c>
      <c r="L151" s="194"/>
      <c r="M151" s="195" t="s">
        <v>3</v>
      </c>
      <c r="N151" s="196" t="s">
        <v>41</v>
      </c>
      <c r="O151" s="33"/>
      <c r="P151" s="168">
        <f t="shared" si="21"/>
        <v>0</v>
      </c>
      <c r="Q151" s="168">
        <v>6.4999999999999997E-4</v>
      </c>
      <c r="R151" s="168">
        <f t="shared" si="22"/>
        <v>3.5749999999999997E-2</v>
      </c>
      <c r="S151" s="168">
        <v>0</v>
      </c>
      <c r="T151" s="169">
        <f t="shared" si="23"/>
        <v>0</v>
      </c>
      <c r="AR151" s="16" t="s">
        <v>167</v>
      </c>
      <c r="AT151" s="16" t="s">
        <v>361</v>
      </c>
      <c r="AU151" s="16" t="s">
        <v>78</v>
      </c>
      <c r="AY151" s="16" t="s">
        <v>137</v>
      </c>
      <c r="BE151" s="170">
        <f t="shared" si="24"/>
        <v>13256.1</v>
      </c>
      <c r="BF151" s="170">
        <f t="shared" si="25"/>
        <v>0</v>
      </c>
      <c r="BG151" s="170">
        <f t="shared" si="26"/>
        <v>0</v>
      </c>
      <c r="BH151" s="170">
        <f t="shared" si="27"/>
        <v>0</v>
      </c>
      <c r="BI151" s="170">
        <f t="shared" si="28"/>
        <v>0</v>
      </c>
      <c r="BJ151" s="16" t="s">
        <v>22</v>
      </c>
      <c r="BK151" s="170">
        <f t="shared" si="29"/>
        <v>13256.1</v>
      </c>
      <c r="BL151" s="16" t="s">
        <v>136</v>
      </c>
      <c r="BM151" s="16" t="s">
        <v>804</v>
      </c>
    </row>
    <row r="152" spans="2:65" s="1" customFormat="1" ht="22.5" customHeight="1">
      <c r="B152" s="158"/>
      <c r="C152" s="159" t="s">
        <v>624</v>
      </c>
      <c r="D152" s="159" t="s">
        <v>138</v>
      </c>
      <c r="E152" s="160" t="s">
        <v>653</v>
      </c>
      <c r="F152" s="161" t="s">
        <v>654</v>
      </c>
      <c r="G152" s="162" t="s">
        <v>431</v>
      </c>
      <c r="H152" s="163">
        <v>15</v>
      </c>
      <c r="I152" s="164">
        <v>370.8</v>
      </c>
      <c r="J152" s="165">
        <f t="shared" si="20"/>
        <v>5562</v>
      </c>
      <c r="K152" s="161" t="s">
        <v>235</v>
      </c>
      <c r="L152" s="32"/>
      <c r="M152" s="166" t="s">
        <v>3</v>
      </c>
      <c r="N152" s="167" t="s">
        <v>41</v>
      </c>
      <c r="O152" s="33"/>
      <c r="P152" s="168">
        <f t="shared" si="21"/>
        <v>0</v>
      </c>
      <c r="Q152" s="168">
        <v>0.12303</v>
      </c>
      <c r="R152" s="168">
        <f t="shared" si="22"/>
        <v>1.84545</v>
      </c>
      <c r="S152" s="168">
        <v>0</v>
      </c>
      <c r="T152" s="169">
        <f t="shared" si="23"/>
        <v>0</v>
      </c>
      <c r="AR152" s="16" t="s">
        <v>136</v>
      </c>
      <c r="AT152" s="16" t="s">
        <v>138</v>
      </c>
      <c r="AU152" s="16" t="s">
        <v>78</v>
      </c>
      <c r="AY152" s="16" t="s">
        <v>137</v>
      </c>
      <c r="BE152" s="170">
        <f t="shared" si="24"/>
        <v>5562</v>
      </c>
      <c r="BF152" s="170">
        <f t="shared" si="25"/>
        <v>0</v>
      </c>
      <c r="BG152" s="170">
        <f t="shared" si="26"/>
        <v>0</v>
      </c>
      <c r="BH152" s="170">
        <f t="shared" si="27"/>
        <v>0</v>
      </c>
      <c r="BI152" s="170">
        <f t="shared" si="28"/>
        <v>0</v>
      </c>
      <c r="BJ152" s="16" t="s">
        <v>22</v>
      </c>
      <c r="BK152" s="170">
        <f t="shared" si="29"/>
        <v>5562</v>
      </c>
      <c r="BL152" s="16" t="s">
        <v>136</v>
      </c>
      <c r="BM152" s="16" t="s">
        <v>805</v>
      </c>
    </row>
    <row r="153" spans="2:65" s="1" customFormat="1" ht="22.5" customHeight="1">
      <c r="B153" s="158"/>
      <c r="C153" s="187" t="s">
        <v>628</v>
      </c>
      <c r="D153" s="187" t="s">
        <v>361</v>
      </c>
      <c r="E153" s="188" t="s">
        <v>657</v>
      </c>
      <c r="F153" s="189" t="s">
        <v>658</v>
      </c>
      <c r="G153" s="190" t="s">
        <v>573</v>
      </c>
      <c r="H153" s="191">
        <v>15</v>
      </c>
      <c r="I153" s="192">
        <v>883.74</v>
      </c>
      <c r="J153" s="193">
        <f t="shared" si="20"/>
        <v>13256.1</v>
      </c>
      <c r="K153" s="189" t="s">
        <v>235</v>
      </c>
      <c r="L153" s="194"/>
      <c r="M153" s="195" t="s">
        <v>3</v>
      </c>
      <c r="N153" s="196" t="s">
        <v>41</v>
      </c>
      <c r="O153" s="33"/>
      <c r="P153" s="168">
        <f t="shared" si="21"/>
        <v>0</v>
      </c>
      <c r="Q153" s="168">
        <v>1.123E-2</v>
      </c>
      <c r="R153" s="168">
        <f t="shared" si="22"/>
        <v>0.16845000000000002</v>
      </c>
      <c r="S153" s="168">
        <v>0</v>
      </c>
      <c r="T153" s="169">
        <f t="shared" si="23"/>
        <v>0</v>
      </c>
      <c r="AR153" s="16" t="s">
        <v>167</v>
      </c>
      <c r="AT153" s="16" t="s">
        <v>361</v>
      </c>
      <c r="AU153" s="16" t="s">
        <v>78</v>
      </c>
      <c r="AY153" s="16" t="s">
        <v>137</v>
      </c>
      <c r="BE153" s="170">
        <f t="shared" si="24"/>
        <v>13256.1</v>
      </c>
      <c r="BF153" s="170">
        <f t="shared" si="25"/>
        <v>0</v>
      </c>
      <c r="BG153" s="170">
        <f t="shared" si="26"/>
        <v>0</v>
      </c>
      <c r="BH153" s="170">
        <f t="shared" si="27"/>
        <v>0</v>
      </c>
      <c r="BI153" s="170">
        <f t="shared" si="28"/>
        <v>0</v>
      </c>
      <c r="BJ153" s="16" t="s">
        <v>22</v>
      </c>
      <c r="BK153" s="170">
        <f t="shared" si="29"/>
        <v>13256.1</v>
      </c>
      <c r="BL153" s="16" t="s">
        <v>136</v>
      </c>
      <c r="BM153" s="16" t="s">
        <v>806</v>
      </c>
    </row>
    <row r="154" spans="2:65" s="1" customFormat="1" ht="22.5" customHeight="1">
      <c r="B154" s="158"/>
      <c r="C154" s="187" t="s">
        <v>632</v>
      </c>
      <c r="D154" s="187" t="s">
        <v>361</v>
      </c>
      <c r="E154" s="188" t="s">
        <v>661</v>
      </c>
      <c r="F154" s="189" t="s">
        <v>662</v>
      </c>
      <c r="G154" s="190" t="s">
        <v>573</v>
      </c>
      <c r="H154" s="191">
        <v>15</v>
      </c>
      <c r="I154" s="192">
        <v>241.02</v>
      </c>
      <c r="J154" s="193">
        <f t="shared" si="20"/>
        <v>3615.3</v>
      </c>
      <c r="K154" s="189" t="s">
        <v>235</v>
      </c>
      <c r="L154" s="194"/>
      <c r="M154" s="195" t="s">
        <v>3</v>
      </c>
      <c r="N154" s="196" t="s">
        <v>41</v>
      </c>
      <c r="O154" s="33"/>
      <c r="P154" s="168">
        <f t="shared" si="21"/>
        <v>0</v>
      </c>
      <c r="Q154" s="168">
        <v>6.4999999999999997E-4</v>
      </c>
      <c r="R154" s="168">
        <f t="shared" si="22"/>
        <v>9.75E-3</v>
      </c>
      <c r="S154" s="168">
        <v>0</v>
      </c>
      <c r="T154" s="169">
        <f t="shared" si="23"/>
        <v>0</v>
      </c>
      <c r="AR154" s="16" t="s">
        <v>167</v>
      </c>
      <c r="AT154" s="16" t="s">
        <v>361</v>
      </c>
      <c r="AU154" s="16" t="s">
        <v>78</v>
      </c>
      <c r="AY154" s="16" t="s">
        <v>137</v>
      </c>
      <c r="BE154" s="170">
        <f t="shared" si="24"/>
        <v>3615.3</v>
      </c>
      <c r="BF154" s="170">
        <f t="shared" si="25"/>
        <v>0</v>
      </c>
      <c r="BG154" s="170">
        <f t="shared" si="26"/>
        <v>0</v>
      </c>
      <c r="BH154" s="170">
        <f t="shared" si="27"/>
        <v>0</v>
      </c>
      <c r="BI154" s="170">
        <f t="shared" si="28"/>
        <v>0</v>
      </c>
      <c r="BJ154" s="16" t="s">
        <v>22</v>
      </c>
      <c r="BK154" s="170">
        <f t="shared" si="29"/>
        <v>3615.3</v>
      </c>
      <c r="BL154" s="16" t="s">
        <v>136</v>
      </c>
      <c r="BM154" s="16" t="s">
        <v>807</v>
      </c>
    </row>
    <row r="155" spans="2:65" s="1" customFormat="1" ht="22.5" customHeight="1">
      <c r="B155" s="158"/>
      <c r="C155" s="159" t="s">
        <v>636</v>
      </c>
      <c r="D155" s="159" t="s">
        <v>138</v>
      </c>
      <c r="E155" s="160" t="s">
        <v>665</v>
      </c>
      <c r="F155" s="161" t="s">
        <v>666</v>
      </c>
      <c r="G155" s="162" t="s">
        <v>431</v>
      </c>
      <c r="H155" s="163">
        <v>3</v>
      </c>
      <c r="I155" s="164">
        <v>370.8</v>
      </c>
      <c r="J155" s="165">
        <f t="shared" si="20"/>
        <v>1112.4000000000001</v>
      </c>
      <c r="K155" s="161" t="s">
        <v>235</v>
      </c>
      <c r="L155" s="32"/>
      <c r="M155" s="166" t="s">
        <v>3</v>
      </c>
      <c r="N155" s="167" t="s">
        <v>41</v>
      </c>
      <c r="O155" s="33"/>
      <c r="P155" s="168">
        <f t="shared" si="21"/>
        <v>0</v>
      </c>
      <c r="Q155" s="168">
        <v>0.32906000000000002</v>
      </c>
      <c r="R155" s="168">
        <f t="shared" si="22"/>
        <v>0.98718000000000006</v>
      </c>
      <c r="S155" s="168">
        <v>0</v>
      </c>
      <c r="T155" s="169">
        <f t="shared" si="23"/>
        <v>0</v>
      </c>
      <c r="AR155" s="16" t="s">
        <v>136</v>
      </c>
      <c r="AT155" s="16" t="s">
        <v>138</v>
      </c>
      <c r="AU155" s="16" t="s">
        <v>78</v>
      </c>
      <c r="AY155" s="16" t="s">
        <v>137</v>
      </c>
      <c r="BE155" s="170">
        <f t="shared" si="24"/>
        <v>1112.4000000000001</v>
      </c>
      <c r="BF155" s="170">
        <f t="shared" si="25"/>
        <v>0</v>
      </c>
      <c r="BG155" s="170">
        <f t="shared" si="26"/>
        <v>0</v>
      </c>
      <c r="BH155" s="170">
        <f t="shared" si="27"/>
        <v>0</v>
      </c>
      <c r="BI155" s="170">
        <f t="shared" si="28"/>
        <v>0</v>
      </c>
      <c r="BJ155" s="16" t="s">
        <v>22</v>
      </c>
      <c r="BK155" s="170">
        <f t="shared" si="29"/>
        <v>1112.4000000000001</v>
      </c>
      <c r="BL155" s="16" t="s">
        <v>136</v>
      </c>
      <c r="BM155" s="16" t="s">
        <v>808</v>
      </c>
    </row>
    <row r="156" spans="2:65" s="1" customFormat="1" ht="22.5" customHeight="1">
      <c r="B156" s="158"/>
      <c r="C156" s="187" t="s">
        <v>640</v>
      </c>
      <c r="D156" s="187" t="s">
        <v>361</v>
      </c>
      <c r="E156" s="188" t="s">
        <v>669</v>
      </c>
      <c r="F156" s="189" t="s">
        <v>670</v>
      </c>
      <c r="G156" s="190" t="s">
        <v>573</v>
      </c>
      <c r="H156" s="191">
        <v>3</v>
      </c>
      <c r="I156" s="192">
        <v>642.72</v>
      </c>
      <c r="J156" s="193">
        <f t="shared" si="20"/>
        <v>1928.16</v>
      </c>
      <c r="K156" s="189" t="s">
        <v>235</v>
      </c>
      <c r="L156" s="194"/>
      <c r="M156" s="195" t="s">
        <v>3</v>
      </c>
      <c r="N156" s="196" t="s">
        <v>41</v>
      </c>
      <c r="O156" s="33"/>
      <c r="P156" s="168">
        <f t="shared" si="21"/>
        <v>0</v>
      </c>
      <c r="Q156" s="168">
        <v>1E-3</v>
      </c>
      <c r="R156" s="168">
        <f t="shared" si="22"/>
        <v>3.0000000000000001E-3</v>
      </c>
      <c r="S156" s="168">
        <v>0</v>
      </c>
      <c r="T156" s="169">
        <f t="shared" si="23"/>
        <v>0</v>
      </c>
      <c r="AR156" s="16" t="s">
        <v>167</v>
      </c>
      <c r="AT156" s="16" t="s">
        <v>361</v>
      </c>
      <c r="AU156" s="16" t="s">
        <v>78</v>
      </c>
      <c r="AY156" s="16" t="s">
        <v>137</v>
      </c>
      <c r="BE156" s="170">
        <f t="shared" si="24"/>
        <v>1928.16</v>
      </c>
      <c r="BF156" s="170">
        <f t="shared" si="25"/>
        <v>0</v>
      </c>
      <c r="BG156" s="170">
        <f t="shared" si="26"/>
        <v>0</v>
      </c>
      <c r="BH156" s="170">
        <f t="shared" si="27"/>
        <v>0</v>
      </c>
      <c r="BI156" s="170">
        <f t="shared" si="28"/>
        <v>0</v>
      </c>
      <c r="BJ156" s="16" t="s">
        <v>22</v>
      </c>
      <c r="BK156" s="170">
        <f t="shared" si="29"/>
        <v>1928.16</v>
      </c>
      <c r="BL156" s="16" t="s">
        <v>136</v>
      </c>
      <c r="BM156" s="16" t="s">
        <v>809</v>
      </c>
    </row>
    <row r="157" spans="2:65" s="1" customFormat="1" ht="22.5" customHeight="1">
      <c r="B157" s="158"/>
      <c r="C157" s="187" t="s">
        <v>644</v>
      </c>
      <c r="D157" s="187" t="s">
        <v>361</v>
      </c>
      <c r="E157" s="188" t="s">
        <v>673</v>
      </c>
      <c r="F157" s="189" t="s">
        <v>674</v>
      </c>
      <c r="G157" s="190" t="s">
        <v>573</v>
      </c>
      <c r="H157" s="191">
        <v>3</v>
      </c>
      <c r="I157" s="192">
        <v>2088.84</v>
      </c>
      <c r="J157" s="193">
        <f t="shared" si="20"/>
        <v>6266.52</v>
      </c>
      <c r="K157" s="189" t="s">
        <v>235</v>
      </c>
      <c r="L157" s="194"/>
      <c r="M157" s="195" t="s">
        <v>3</v>
      </c>
      <c r="N157" s="196" t="s">
        <v>41</v>
      </c>
      <c r="O157" s="33"/>
      <c r="P157" s="168">
        <f t="shared" si="21"/>
        <v>0</v>
      </c>
      <c r="Q157" s="168">
        <v>2.1000000000000001E-2</v>
      </c>
      <c r="R157" s="168">
        <f t="shared" si="22"/>
        <v>6.3E-2</v>
      </c>
      <c r="S157" s="168">
        <v>0</v>
      </c>
      <c r="T157" s="169">
        <f t="shared" si="23"/>
        <v>0</v>
      </c>
      <c r="AR157" s="16" t="s">
        <v>167</v>
      </c>
      <c r="AT157" s="16" t="s">
        <v>361</v>
      </c>
      <c r="AU157" s="16" t="s">
        <v>78</v>
      </c>
      <c r="AY157" s="16" t="s">
        <v>137</v>
      </c>
      <c r="BE157" s="170">
        <f t="shared" si="24"/>
        <v>6266.52</v>
      </c>
      <c r="BF157" s="170">
        <f t="shared" si="25"/>
        <v>0</v>
      </c>
      <c r="BG157" s="170">
        <f t="shared" si="26"/>
        <v>0</v>
      </c>
      <c r="BH157" s="170">
        <f t="shared" si="27"/>
        <v>0</v>
      </c>
      <c r="BI157" s="170">
        <f t="shared" si="28"/>
        <v>0</v>
      </c>
      <c r="BJ157" s="16" t="s">
        <v>22</v>
      </c>
      <c r="BK157" s="170">
        <f t="shared" si="29"/>
        <v>6266.52</v>
      </c>
      <c r="BL157" s="16" t="s">
        <v>136</v>
      </c>
      <c r="BM157" s="16" t="s">
        <v>810</v>
      </c>
    </row>
    <row r="158" spans="2:65" s="1" customFormat="1" ht="22.5" customHeight="1">
      <c r="B158" s="158"/>
      <c r="C158" s="159" t="s">
        <v>648</v>
      </c>
      <c r="D158" s="159" t="s">
        <v>138</v>
      </c>
      <c r="E158" s="160" t="s">
        <v>677</v>
      </c>
      <c r="F158" s="161" t="s">
        <v>678</v>
      </c>
      <c r="G158" s="162" t="s">
        <v>322</v>
      </c>
      <c r="H158" s="163">
        <v>1135.0999999999999</v>
      </c>
      <c r="I158" s="164">
        <v>30.900000000000002</v>
      </c>
      <c r="J158" s="165">
        <f t="shared" si="20"/>
        <v>35074.589999999997</v>
      </c>
      <c r="K158" s="161" t="s">
        <v>235</v>
      </c>
      <c r="L158" s="32"/>
      <c r="M158" s="166" t="s">
        <v>3</v>
      </c>
      <c r="N158" s="167" t="s">
        <v>41</v>
      </c>
      <c r="O158" s="33"/>
      <c r="P158" s="168">
        <f t="shared" si="21"/>
        <v>0</v>
      </c>
      <c r="Q158" s="168">
        <v>1.9000000000000001E-4</v>
      </c>
      <c r="R158" s="168">
        <f t="shared" si="22"/>
        <v>0.215669</v>
      </c>
      <c r="S158" s="168">
        <v>0</v>
      </c>
      <c r="T158" s="169">
        <f t="shared" si="23"/>
        <v>0</v>
      </c>
      <c r="AR158" s="16" t="s">
        <v>136</v>
      </c>
      <c r="AT158" s="16" t="s">
        <v>138</v>
      </c>
      <c r="AU158" s="16" t="s">
        <v>78</v>
      </c>
      <c r="AY158" s="16" t="s">
        <v>137</v>
      </c>
      <c r="BE158" s="170">
        <f t="shared" si="24"/>
        <v>35074.589999999997</v>
      </c>
      <c r="BF158" s="170">
        <f t="shared" si="25"/>
        <v>0</v>
      </c>
      <c r="BG158" s="170">
        <f t="shared" si="26"/>
        <v>0</v>
      </c>
      <c r="BH158" s="170">
        <f t="shared" si="27"/>
        <v>0</v>
      </c>
      <c r="BI158" s="170">
        <f t="shared" si="28"/>
        <v>0</v>
      </c>
      <c r="BJ158" s="16" t="s">
        <v>22</v>
      </c>
      <c r="BK158" s="170">
        <f t="shared" si="29"/>
        <v>35074.589999999997</v>
      </c>
      <c r="BL158" s="16" t="s">
        <v>136</v>
      </c>
      <c r="BM158" s="16" t="s">
        <v>811</v>
      </c>
    </row>
    <row r="159" spans="2:65" s="1" customFormat="1" ht="22.5" customHeight="1">
      <c r="B159" s="158"/>
      <c r="C159" s="159" t="s">
        <v>652</v>
      </c>
      <c r="D159" s="159" t="s">
        <v>138</v>
      </c>
      <c r="E159" s="160" t="s">
        <v>442</v>
      </c>
      <c r="F159" s="161" t="s">
        <v>443</v>
      </c>
      <c r="G159" s="162" t="s">
        <v>322</v>
      </c>
      <c r="H159" s="163">
        <v>1135.0999999999999</v>
      </c>
      <c r="I159" s="164">
        <v>18.54</v>
      </c>
      <c r="J159" s="165">
        <f t="shared" si="20"/>
        <v>21044.75</v>
      </c>
      <c r="K159" s="161" t="s">
        <v>235</v>
      </c>
      <c r="L159" s="32"/>
      <c r="M159" s="166" t="s">
        <v>3</v>
      </c>
      <c r="N159" s="167" t="s">
        <v>41</v>
      </c>
      <c r="O159" s="33"/>
      <c r="P159" s="168">
        <f t="shared" si="21"/>
        <v>0</v>
      </c>
      <c r="Q159" s="168">
        <v>1.2999999999999999E-4</v>
      </c>
      <c r="R159" s="168">
        <f t="shared" si="22"/>
        <v>0.14756299999999997</v>
      </c>
      <c r="S159" s="168">
        <v>0</v>
      </c>
      <c r="T159" s="169">
        <f t="shared" si="23"/>
        <v>0</v>
      </c>
      <c r="AR159" s="16" t="s">
        <v>136</v>
      </c>
      <c r="AT159" s="16" t="s">
        <v>138</v>
      </c>
      <c r="AU159" s="16" t="s">
        <v>78</v>
      </c>
      <c r="AY159" s="16" t="s">
        <v>137</v>
      </c>
      <c r="BE159" s="170">
        <f t="shared" si="24"/>
        <v>21044.75</v>
      </c>
      <c r="BF159" s="170">
        <f t="shared" si="25"/>
        <v>0</v>
      </c>
      <c r="BG159" s="170">
        <f t="shared" si="26"/>
        <v>0</v>
      </c>
      <c r="BH159" s="170">
        <f t="shared" si="27"/>
        <v>0</v>
      </c>
      <c r="BI159" s="170">
        <f t="shared" si="28"/>
        <v>0</v>
      </c>
      <c r="BJ159" s="16" t="s">
        <v>22</v>
      </c>
      <c r="BK159" s="170">
        <f t="shared" si="29"/>
        <v>21044.75</v>
      </c>
      <c r="BL159" s="16" t="s">
        <v>136</v>
      </c>
      <c r="BM159" s="16" t="s">
        <v>812</v>
      </c>
    </row>
    <row r="160" spans="2:65" s="10" customFormat="1" ht="29.85" customHeight="1">
      <c r="B160" s="146"/>
      <c r="D160" s="147" t="s">
        <v>69</v>
      </c>
      <c r="E160" s="185" t="s">
        <v>462</v>
      </c>
      <c r="F160" s="185" t="s">
        <v>463</v>
      </c>
      <c r="I160" s="149"/>
      <c r="J160" s="186">
        <f>BK160</f>
        <v>101519.95000000001</v>
      </c>
      <c r="L160" s="146"/>
      <c r="M160" s="151"/>
      <c r="N160" s="152"/>
      <c r="O160" s="152"/>
      <c r="P160" s="153">
        <f>SUM(P161:P166)</f>
        <v>0</v>
      </c>
      <c r="Q160" s="152"/>
      <c r="R160" s="153">
        <f>SUM(R161:R166)</f>
        <v>0</v>
      </c>
      <c r="S160" s="152"/>
      <c r="T160" s="154">
        <f>SUM(T161:T166)</f>
        <v>0</v>
      </c>
      <c r="AR160" s="155" t="s">
        <v>22</v>
      </c>
      <c r="AT160" s="156" t="s">
        <v>69</v>
      </c>
      <c r="AU160" s="156" t="s">
        <v>22</v>
      </c>
      <c r="AY160" s="155" t="s">
        <v>137</v>
      </c>
      <c r="BK160" s="157">
        <f>SUM(BK161:BK166)</f>
        <v>101519.95000000001</v>
      </c>
    </row>
    <row r="161" spans="2:65" s="1" customFormat="1" ht="22.5" customHeight="1">
      <c r="B161" s="158"/>
      <c r="C161" s="159" t="s">
        <v>656</v>
      </c>
      <c r="D161" s="159" t="s">
        <v>138</v>
      </c>
      <c r="E161" s="160" t="s">
        <v>465</v>
      </c>
      <c r="F161" s="161" t="s">
        <v>466</v>
      </c>
      <c r="G161" s="162" t="s">
        <v>291</v>
      </c>
      <c r="H161" s="163">
        <v>433.24400000000003</v>
      </c>
      <c r="I161" s="164">
        <v>51.5</v>
      </c>
      <c r="J161" s="165">
        <f>ROUND(I161*H161,2)</f>
        <v>22312.07</v>
      </c>
      <c r="K161" s="161" t="s">
        <v>235</v>
      </c>
      <c r="L161" s="32"/>
      <c r="M161" s="166" t="s">
        <v>3</v>
      </c>
      <c r="N161" s="167" t="s">
        <v>41</v>
      </c>
      <c r="O161" s="33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6" t="s">
        <v>136</v>
      </c>
      <c r="AT161" s="16" t="s">
        <v>138</v>
      </c>
      <c r="AU161" s="16" t="s">
        <v>78</v>
      </c>
      <c r="AY161" s="16" t="s">
        <v>137</v>
      </c>
      <c r="BE161" s="170">
        <f>IF(N161="základní",J161,0)</f>
        <v>22312.07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22</v>
      </c>
      <c r="BK161" s="170">
        <f>ROUND(I161*H161,2)</f>
        <v>22312.07</v>
      </c>
      <c r="BL161" s="16" t="s">
        <v>136</v>
      </c>
      <c r="BM161" s="16" t="s">
        <v>813</v>
      </c>
    </row>
    <row r="162" spans="2:65" s="1" customFormat="1" ht="22.5" customHeight="1">
      <c r="B162" s="158"/>
      <c r="C162" s="159" t="s">
        <v>660</v>
      </c>
      <c r="D162" s="159" t="s">
        <v>138</v>
      </c>
      <c r="E162" s="160" t="s">
        <v>469</v>
      </c>
      <c r="F162" s="161" t="s">
        <v>470</v>
      </c>
      <c r="G162" s="162" t="s">
        <v>291</v>
      </c>
      <c r="H162" s="163">
        <v>16896.516</v>
      </c>
      <c r="I162" s="164">
        <v>2.5750000000000002</v>
      </c>
      <c r="J162" s="165">
        <f>ROUND(I162*H162,2)</f>
        <v>43508.53</v>
      </c>
      <c r="K162" s="161" t="s">
        <v>235</v>
      </c>
      <c r="L162" s="32"/>
      <c r="M162" s="166" t="s">
        <v>3</v>
      </c>
      <c r="N162" s="167" t="s">
        <v>41</v>
      </c>
      <c r="O162" s="33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16" t="s">
        <v>136</v>
      </c>
      <c r="AT162" s="16" t="s">
        <v>138</v>
      </c>
      <c r="AU162" s="16" t="s">
        <v>78</v>
      </c>
      <c r="AY162" s="16" t="s">
        <v>137</v>
      </c>
      <c r="BE162" s="170">
        <f>IF(N162="základní",J162,0)</f>
        <v>43508.53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22</v>
      </c>
      <c r="BK162" s="170">
        <f>ROUND(I162*H162,2)</f>
        <v>43508.53</v>
      </c>
      <c r="BL162" s="16" t="s">
        <v>136</v>
      </c>
      <c r="BM162" s="16" t="s">
        <v>814</v>
      </c>
    </row>
    <row r="163" spans="2:65" s="12" customFormat="1">
      <c r="B163" s="197"/>
      <c r="D163" s="198" t="s">
        <v>365</v>
      </c>
      <c r="F163" s="199" t="s">
        <v>815</v>
      </c>
      <c r="H163" s="200">
        <v>16896.516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205" t="s">
        <v>365</v>
      </c>
      <c r="AU163" s="205" t="s">
        <v>78</v>
      </c>
      <c r="AV163" s="12" t="s">
        <v>78</v>
      </c>
      <c r="AW163" s="12" t="s">
        <v>4</v>
      </c>
      <c r="AX163" s="12" t="s">
        <v>22</v>
      </c>
      <c r="AY163" s="205" t="s">
        <v>137</v>
      </c>
    </row>
    <row r="164" spans="2:65" s="1" customFormat="1" ht="22.5" customHeight="1">
      <c r="B164" s="158"/>
      <c r="C164" s="159" t="s">
        <v>664</v>
      </c>
      <c r="D164" s="159" t="s">
        <v>138</v>
      </c>
      <c r="E164" s="160" t="s">
        <v>474</v>
      </c>
      <c r="F164" s="161" t="s">
        <v>475</v>
      </c>
      <c r="G164" s="162" t="s">
        <v>291</v>
      </c>
      <c r="H164" s="163">
        <v>433.24400000000003</v>
      </c>
      <c r="I164" s="164">
        <v>30.900000000000002</v>
      </c>
      <c r="J164" s="165">
        <f>ROUND(I164*H164,2)</f>
        <v>13387.24</v>
      </c>
      <c r="K164" s="161" t="s">
        <v>235</v>
      </c>
      <c r="L164" s="32"/>
      <c r="M164" s="166" t="s">
        <v>3</v>
      </c>
      <c r="N164" s="167" t="s">
        <v>41</v>
      </c>
      <c r="O164" s="33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AR164" s="16" t="s">
        <v>136</v>
      </c>
      <c r="AT164" s="16" t="s">
        <v>138</v>
      </c>
      <c r="AU164" s="16" t="s">
        <v>78</v>
      </c>
      <c r="AY164" s="16" t="s">
        <v>137</v>
      </c>
      <c r="BE164" s="170">
        <f>IF(N164="základní",J164,0)</f>
        <v>13387.24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22</v>
      </c>
      <c r="BK164" s="170">
        <f>ROUND(I164*H164,2)</f>
        <v>13387.24</v>
      </c>
      <c r="BL164" s="16" t="s">
        <v>136</v>
      </c>
      <c r="BM164" s="16" t="s">
        <v>816</v>
      </c>
    </row>
    <row r="165" spans="2:65" s="1" customFormat="1" ht="22.5" customHeight="1">
      <c r="B165" s="158"/>
      <c r="C165" s="159" t="s">
        <v>668</v>
      </c>
      <c r="D165" s="159" t="s">
        <v>138</v>
      </c>
      <c r="E165" s="160" t="s">
        <v>478</v>
      </c>
      <c r="F165" s="161" t="s">
        <v>479</v>
      </c>
      <c r="G165" s="162" t="s">
        <v>291</v>
      </c>
      <c r="H165" s="163">
        <v>166.32300000000001</v>
      </c>
      <c r="I165" s="164">
        <v>51.5</v>
      </c>
      <c r="J165" s="165">
        <f>ROUND(I165*H165,2)</f>
        <v>8565.6299999999992</v>
      </c>
      <c r="K165" s="161" t="s">
        <v>235</v>
      </c>
      <c r="L165" s="32"/>
      <c r="M165" s="166" t="s">
        <v>3</v>
      </c>
      <c r="N165" s="167" t="s">
        <v>41</v>
      </c>
      <c r="O165" s="33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AR165" s="16" t="s">
        <v>136</v>
      </c>
      <c r="AT165" s="16" t="s">
        <v>138</v>
      </c>
      <c r="AU165" s="16" t="s">
        <v>78</v>
      </c>
      <c r="AY165" s="16" t="s">
        <v>137</v>
      </c>
      <c r="BE165" s="170">
        <f>IF(N165="základní",J165,0)</f>
        <v>8565.6299999999992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6" t="s">
        <v>22</v>
      </c>
      <c r="BK165" s="170">
        <f>ROUND(I165*H165,2)</f>
        <v>8565.6299999999992</v>
      </c>
      <c r="BL165" s="16" t="s">
        <v>136</v>
      </c>
      <c r="BM165" s="16" t="s">
        <v>817</v>
      </c>
    </row>
    <row r="166" spans="2:65" s="1" customFormat="1" ht="22.5" customHeight="1">
      <c r="B166" s="158"/>
      <c r="C166" s="159" t="s">
        <v>672</v>
      </c>
      <c r="D166" s="159" t="s">
        <v>138</v>
      </c>
      <c r="E166" s="160" t="s">
        <v>482</v>
      </c>
      <c r="F166" s="161" t="s">
        <v>483</v>
      </c>
      <c r="G166" s="162" t="s">
        <v>291</v>
      </c>
      <c r="H166" s="163">
        <v>266.92200000000003</v>
      </c>
      <c r="I166" s="164">
        <v>51.5</v>
      </c>
      <c r="J166" s="165">
        <f>ROUND(I166*H166,2)</f>
        <v>13746.48</v>
      </c>
      <c r="K166" s="161" t="s">
        <v>235</v>
      </c>
      <c r="L166" s="32"/>
      <c r="M166" s="166" t="s">
        <v>3</v>
      </c>
      <c r="N166" s="167" t="s">
        <v>41</v>
      </c>
      <c r="O166" s="33"/>
      <c r="P166" s="168">
        <f>O166*H166</f>
        <v>0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AR166" s="16" t="s">
        <v>136</v>
      </c>
      <c r="AT166" s="16" t="s">
        <v>138</v>
      </c>
      <c r="AU166" s="16" t="s">
        <v>78</v>
      </c>
      <c r="AY166" s="16" t="s">
        <v>137</v>
      </c>
      <c r="BE166" s="170">
        <f>IF(N166="základní",J166,0)</f>
        <v>13746.48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16" t="s">
        <v>22</v>
      </c>
      <c r="BK166" s="170">
        <f>ROUND(I166*H166,2)</f>
        <v>13746.48</v>
      </c>
      <c r="BL166" s="16" t="s">
        <v>136</v>
      </c>
      <c r="BM166" s="16" t="s">
        <v>818</v>
      </c>
    </row>
    <row r="167" spans="2:65" s="10" customFormat="1" ht="29.85" customHeight="1">
      <c r="B167" s="146"/>
      <c r="D167" s="147" t="s">
        <v>69</v>
      </c>
      <c r="E167" s="185" t="s">
        <v>293</v>
      </c>
      <c r="F167" s="185" t="s">
        <v>294</v>
      </c>
      <c r="I167" s="149"/>
      <c r="J167" s="186">
        <f>BK167</f>
        <v>28702.5</v>
      </c>
      <c r="L167" s="146"/>
      <c r="M167" s="151"/>
      <c r="N167" s="152"/>
      <c r="O167" s="152"/>
      <c r="P167" s="153">
        <f>P168</f>
        <v>0</v>
      </c>
      <c r="Q167" s="152"/>
      <c r="R167" s="153">
        <f>R168</f>
        <v>0</v>
      </c>
      <c r="S167" s="152"/>
      <c r="T167" s="154">
        <f>T168</f>
        <v>0</v>
      </c>
      <c r="AR167" s="155" t="s">
        <v>22</v>
      </c>
      <c r="AT167" s="156" t="s">
        <v>69</v>
      </c>
      <c r="AU167" s="156" t="s">
        <v>22</v>
      </c>
      <c r="AY167" s="155" t="s">
        <v>137</v>
      </c>
      <c r="BK167" s="157">
        <f>BK168</f>
        <v>28702.5</v>
      </c>
    </row>
    <row r="168" spans="2:65" s="1" customFormat="1" ht="22.5" customHeight="1">
      <c r="B168" s="158"/>
      <c r="C168" s="159" t="s">
        <v>676</v>
      </c>
      <c r="D168" s="159" t="s">
        <v>138</v>
      </c>
      <c r="E168" s="160" t="s">
        <v>486</v>
      </c>
      <c r="F168" s="161" t="s">
        <v>487</v>
      </c>
      <c r="G168" s="162" t="s">
        <v>291</v>
      </c>
      <c r="H168" s="163">
        <v>278.66500000000002</v>
      </c>
      <c r="I168" s="164">
        <v>103</v>
      </c>
      <c r="J168" s="165">
        <f>ROUND(I168*H168,2)</f>
        <v>28702.5</v>
      </c>
      <c r="K168" s="161" t="s">
        <v>235</v>
      </c>
      <c r="L168" s="32"/>
      <c r="M168" s="166" t="s">
        <v>3</v>
      </c>
      <c r="N168" s="171" t="s">
        <v>41</v>
      </c>
      <c r="O168" s="172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AR168" s="16" t="s">
        <v>136</v>
      </c>
      <c r="AT168" s="16" t="s">
        <v>138</v>
      </c>
      <c r="AU168" s="16" t="s">
        <v>78</v>
      </c>
      <c r="AY168" s="16" t="s">
        <v>137</v>
      </c>
      <c r="BE168" s="170">
        <f>IF(N168="základní",J168,0)</f>
        <v>28702.5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6" t="s">
        <v>22</v>
      </c>
      <c r="BK168" s="170">
        <f>ROUND(I168*H168,2)</f>
        <v>28702.5</v>
      </c>
      <c r="BL168" s="16" t="s">
        <v>136</v>
      </c>
      <c r="BM168" s="16" t="s">
        <v>819</v>
      </c>
    </row>
    <row r="169" spans="2:65" s="1" customFormat="1" ht="6.95" customHeight="1">
      <c r="B169" s="47"/>
      <c r="C169" s="48"/>
      <c r="D169" s="48"/>
      <c r="E169" s="48"/>
      <c r="F169" s="48"/>
      <c r="G169" s="48"/>
      <c r="H169" s="48"/>
      <c r="I169" s="120"/>
      <c r="J169" s="48"/>
      <c r="K169" s="48"/>
      <c r="L169" s="32"/>
    </row>
    <row r="186" spans="46:46">
      <c r="AT186" s="175"/>
    </row>
  </sheetData>
  <autoFilter ref="C88:K168"/>
  <mergeCells count="12">
    <mergeCell ref="E47:H47"/>
    <mergeCell ref="E49:H49"/>
    <mergeCell ref="E51:H51"/>
    <mergeCell ref="E77:H77"/>
    <mergeCell ref="E79:H79"/>
    <mergeCell ref="E81:H81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86"/>
  <sheetViews>
    <sheetView showGridLines="0" view="pageBreakPreview" zoomScale="85" zoomScaleSheetLayoutView="85" workbookViewId="0">
      <pane ySplit="1" topLeftCell="A86" activePane="bottomLeft" state="frozen"/>
      <selection pane="bottomLeft" activeCell="I81" sqref="I8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100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820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ROUND(J80,2)</f>
        <v>241833.44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ROUND(SUM(BE80:BE96), 2)</f>
        <v>241833.44</v>
      </c>
      <c r="G30" s="33"/>
      <c r="H30" s="33"/>
      <c r="I30" s="112">
        <v>0.21</v>
      </c>
      <c r="J30" s="111">
        <f>ROUND(ROUND((SUM(BE80:BE96)), 2)*I30, 2)</f>
        <v>50785.02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ROUND(SUM(BF80:BF96), 2)</f>
        <v>0</v>
      </c>
      <c r="G31" s="33"/>
      <c r="H31" s="33"/>
      <c r="I31" s="112">
        <v>0.15</v>
      </c>
      <c r="J31" s="111">
        <f>ROUND(ROUND((SUM(BF80:BF96)),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ROUND(SUM(BG80:BG96),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ROUND(SUM(BH80:BH96),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ROUND(SUM(BI80:BI96),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292618.46000000002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SO04 - ČOV - Zpevněné plochy a příjezdová komunikace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J80</f>
        <v>241833.43999999997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225</v>
      </c>
      <c r="E57" s="131"/>
      <c r="F57" s="131"/>
      <c r="G57" s="131"/>
      <c r="H57" s="131"/>
      <c r="I57" s="132"/>
      <c r="J57" s="133">
        <f>J81</f>
        <v>241833.43999999997</v>
      </c>
      <c r="K57" s="134"/>
    </row>
    <row r="58" spans="2:47" s="11" customFormat="1" ht="19.899999999999999" customHeight="1">
      <c r="B58" s="176"/>
      <c r="C58" s="177"/>
      <c r="D58" s="178" t="s">
        <v>226</v>
      </c>
      <c r="E58" s="179"/>
      <c r="F58" s="179"/>
      <c r="G58" s="179"/>
      <c r="H58" s="179"/>
      <c r="I58" s="180"/>
      <c r="J58" s="181">
        <f>J82</f>
        <v>53289.31</v>
      </c>
      <c r="K58" s="182"/>
    </row>
    <row r="59" spans="2:47" s="11" customFormat="1" ht="19.899999999999999" customHeight="1">
      <c r="B59" s="176"/>
      <c r="C59" s="177"/>
      <c r="D59" s="178" t="s">
        <v>302</v>
      </c>
      <c r="E59" s="179"/>
      <c r="F59" s="179"/>
      <c r="G59" s="179"/>
      <c r="H59" s="179"/>
      <c r="I59" s="180"/>
      <c r="J59" s="181">
        <f>J90</f>
        <v>172010.25999999998</v>
      </c>
      <c r="K59" s="182"/>
    </row>
    <row r="60" spans="2:47" s="11" customFormat="1" ht="19.899999999999999" customHeight="1">
      <c r="B60" s="176"/>
      <c r="C60" s="177"/>
      <c r="D60" s="178" t="s">
        <v>228</v>
      </c>
      <c r="E60" s="179"/>
      <c r="F60" s="179"/>
      <c r="G60" s="179"/>
      <c r="H60" s="179"/>
      <c r="I60" s="180"/>
      <c r="J60" s="181">
        <f>J95</f>
        <v>16533.87</v>
      </c>
      <c r="K60" s="182"/>
    </row>
    <row r="61" spans="2:47" s="1" customFormat="1" ht="21.75" customHeight="1">
      <c r="B61" s="32"/>
      <c r="C61" s="33"/>
      <c r="D61" s="33"/>
      <c r="E61" s="33"/>
      <c r="F61" s="33"/>
      <c r="G61" s="33"/>
      <c r="H61" s="33"/>
      <c r="I61" s="99"/>
      <c r="J61" s="33"/>
      <c r="K61" s="36"/>
    </row>
    <row r="62" spans="2:47" s="1" customFormat="1" ht="6.95" customHeight="1">
      <c r="B62" s="47"/>
      <c r="C62" s="48"/>
      <c r="D62" s="48"/>
      <c r="E62" s="48"/>
      <c r="F62" s="48"/>
      <c r="G62" s="48"/>
      <c r="H62" s="48"/>
      <c r="I62" s="120"/>
      <c r="J62" s="48"/>
      <c r="K62" s="49"/>
    </row>
    <row r="66" spans="2:63" s="1" customFormat="1" ht="6.95" customHeight="1">
      <c r="B66" s="50"/>
      <c r="C66" s="51"/>
      <c r="D66" s="51"/>
      <c r="E66" s="51"/>
      <c r="F66" s="51"/>
      <c r="G66" s="51"/>
      <c r="H66" s="51"/>
      <c r="I66" s="121"/>
      <c r="J66" s="51"/>
      <c r="K66" s="51"/>
      <c r="L66" s="32"/>
    </row>
    <row r="67" spans="2:63" s="1" customFormat="1" ht="36.950000000000003" customHeight="1">
      <c r="B67" s="32"/>
      <c r="C67" s="52" t="s">
        <v>120</v>
      </c>
      <c r="L67" s="32"/>
    </row>
    <row r="68" spans="2:63" s="1" customFormat="1" ht="6.95" customHeight="1">
      <c r="B68" s="32"/>
      <c r="L68" s="32"/>
    </row>
    <row r="69" spans="2:63" s="1" customFormat="1" ht="14.45" customHeight="1">
      <c r="B69" s="32"/>
      <c r="C69" s="54" t="s">
        <v>17</v>
      </c>
      <c r="L69" s="32"/>
    </row>
    <row r="70" spans="2:63" s="1" customFormat="1" ht="22.5" customHeight="1">
      <c r="B70" s="32"/>
      <c r="E70" s="345" t="str">
        <f>E7</f>
        <v>Mutná - ČOV, kanalizace a vodovod</v>
      </c>
      <c r="F70" s="322"/>
      <c r="G70" s="322"/>
      <c r="H70" s="322"/>
      <c r="L70" s="32"/>
    </row>
    <row r="71" spans="2:63" s="1" customFormat="1" ht="14.45" customHeight="1">
      <c r="B71" s="32"/>
      <c r="C71" s="54" t="s">
        <v>112</v>
      </c>
      <c r="L71" s="32"/>
    </row>
    <row r="72" spans="2:63" s="1" customFormat="1" ht="23.25" customHeight="1">
      <c r="B72" s="32"/>
      <c r="E72" s="319" t="str">
        <f>E9</f>
        <v>SO04 - ČOV - Zpevněné plochy a příjezdová komunikace</v>
      </c>
      <c r="F72" s="322"/>
      <c r="G72" s="322"/>
      <c r="H72" s="322"/>
      <c r="L72" s="32"/>
    </row>
    <row r="73" spans="2:63" s="1" customFormat="1" ht="6.95" customHeight="1">
      <c r="B73" s="32"/>
      <c r="L73" s="32"/>
    </row>
    <row r="74" spans="2:63" s="1" customFormat="1" ht="18" customHeight="1">
      <c r="B74" s="32"/>
      <c r="C74" s="54" t="s">
        <v>23</v>
      </c>
      <c r="F74" s="135" t="str">
        <f>F12</f>
        <v xml:space="preserve"> </v>
      </c>
      <c r="I74" s="136" t="s">
        <v>25</v>
      </c>
      <c r="J74" s="58">
        <f>IF(J12="","",J12)</f>
        <v>42508</v>
      </c>
      <c r="L74" s="32"/>
    </row>
    <row r="75" spans="2:63" s="1" customFormat="1" ht="6.95" customHeight="1">
      <c r="B75" s="32"/>
      <c r="L75" s="32"/>
    </row>
    <row r="76" spans="2:63" s="1" customFormat="1" ht="15">
      <c r="B76" s="32"/>
      <c r="C76" s="54" t="s">
        <v>28</v>
      </c>
      <c r="F76" s="135" t="str">
        <f>E15</f>
        <v xml:space="preserve"> </v>
      </c>
      <c r="I76" s="136" t="s">
        <v>33</v>
      </c>
      <c r="J76" s="135" t="str">
        <f>E21</f>
        <v xml:space="preserve"> </v>
      </c>
      <c r="L76" s="32"/>
    </row>
    <row r="77" spans="2:63" s="1" customFormat="1" ht="14.45" customHeight="1">
      <c r="B77" s="32"/>
      <c r="C77" s="54" t="s">
        <v>31</v>
      </c>
      <c r="F77" s="135" t="str">
        <f>IF(E18="","",E18)</f>
        <v/>
      </c>
      <c r="L77" s="32"/>
    </row>
    <row r="78" spans="2:63" s="1" customFormat="1" ht="10.35" customHeight="1">
      <c r="B78" s="32"/>
      <c r="L78" s="32"/>
    </row>
    <row r="79" spans="2:63" s="9" customFormat="1" ht="29.25" customHeight="1">
      <c r="B79" s="137"/>
      <c r="C79" s="138" t="s">
        <v>121</v>
      </c>
      <c r="D79" s="139" t="s">
        <v>55</v>
      </c>
      <c r="E79" s="139" t="s">
        <v>51</v>
      </c>
      <c r="F79" s="139" t="s">
        <v>122</v>
      </c>
      <c r="G79" s="139" t="s">
        <v>123</v>
      </c>
      <c r="H79" s="139" t="s">
        <v>124</v>
      </c>
      <c r="I79" s="140" t="s">
        <v>125</v>
      </c>
      <c r="J79" s="139" t="s">
        <v>116</v>
      </c>
      <c r="K79" s="141" t="s">
        <v>126</v>
      </c>
      <c r="L79" s="137"/>
      <c r="M79" s="64" t="s">
        <v>127</v>
      </c>
      <c r="N79" s="65" t="s">
        <v>40</v>
      </c>
      <c r="O79" s="65" t="s">
        <v>128</v>
      </c>
      <c r="P79" s="65" t="s">
        <v>129</v>
      </c>
      <c r="Q79" s="65" t="s">
        <v>130</v>
      </c>
      <c r="R79" s="65" t="s">
        <v>131</v>
      </c>
      <c r="S79" s="65" t="s">
        <v>132</v>
      </c>
      <c r="T79" s="66" t="s">
        <v>133</v>
      </c>
    </row>
    <row r="80" spans="2:63" s="1" customFormat="1" ht="29.25" customHeight="1">
      <c r="B80" s="32"/>
      <c r="C80" s="68" t="s">
        <v>117</v>
      </c>
      <c r="J80" s="142">
        <f>BK80</f>
        <v>241833.43999999997</v>
      </c>
      <c r="L80" s="32"/>
      <c r="M80" s="67"/>
      <c r="N80" s="59"/>
      <c r="O80" s="59"/>
      <c r="P80" s="143">
        <f>P81</f>
        <v>0</v>
      </c>
      <c r="Q80" s="59"/>
      <c r="R80" s="143">
        <f>R81</f>
        <v>321.04605000000004</v>
      </c>
      <c r="S80" s="59"/>
      <c r="T80" s="144">
        <f>T81</f>
        <v>0</v>
      </c>
      <c r="AT80" s="16" t="s">
        <v>69</v>
      </c>
      <c r="AU80" s="16" t="s">
        <v>118</v>
      </c>
      <c r="BK80" s="145">
        <f>BK81</f>
        <v>241833.43999999997</v>
      </c>
    </row>
    <row r="81" spans="2:65" s="10" customFormat="1" ht="37.35" customHeight="1">
      <c r="B81" s="146"/>
      <c r="D81" s="155" t="s">
        <v>69</v>
      </c>
      <c r="E81" s="183" t="s">
        <v>229</v>
      </c>
      <c r="F81" s="183" t="s">
        <v>230</v>
      </c>
      <c r="I81" s="149"/>
      <c r="J81" s="184">
        <f>BK81</f>
        <v>241833.43999999997</v>
      </c>
      <c r="L81" s="146"/>
      <c r="M81" s="151"/>
      <c r="N81" s="152"/>
      <c r="O81" s="152"/>
      <c r="P81" s="153">
        <f>P82+P90+P95</f>
        <v>0</v>
      </c>
      <c r="Q81" s="152"/>
      <c r="R81" s="153">
        <f>R82+R90+R95</f>
        <v>321.04605000000004</v>
      </c>
      <c r="S81" s="152"/>
      <c r="T81" s="154">
        <f>T82+T90+T95</f>
        <v>0</v>
      </c>
      <c r="AR81" s="155" t="s">
        <v>22</v>
      </c>
      <c r="AT81" s="156" t="s">
        <v>69</v>
      </c>
      <c r="AU81" s="156" t="s">
        <v>70</v>
      </c>
      <c r="AY81" s="155" t="s">
        <v>137</v>
      </c>
      <c r="BK81" s="157">
        <f>BK82+BK90+BK95</f>
        <v>241833.43999999997</v>
      </c>
    </row>
    <row r="82" spans="2:65" s="10" customFormat="1" ht="19.899999999999999" customHeight="1">
      <c r="B82" s="146"/>
      <c r="D82" s="147" t="s">
        <v>69</v>
      </c>
      <c r="E82" s="185" t="s">
        <v>22</v>
      </c>
      <c r="F82" s="185" t="s">
        <v>231</v>
      </c>
      <c r="I82" s="149"/>
      <c r="J82" s="186">
        <f>BK82</f>
        <v>53289.31</v>
      </c>
      <c r="L82" s="146"/>
      <c r="M82" s="151"/>
      <c r="N82" s="152"/>
      <c r="O82" s="152"/>
      <c r="P82" s="153">
        <f>SUM(P83:P89)</f>
        <v>0</v>
      </c>
      <c r="Q82" s="152"/>
      <c r="R82" s="153">
        <f>SUM(R83:R89)</f>
        <v>0</v>
      </c>
      <c r="S82" s="152"/>
      <c r="T82" s="154">
        <f>SUM(T83:T89)</f>
        <v>0</v>
      </c>
      <c r="AR82" s="155" t="s">
        <v>22</v>
      </c>
      <c r="AT82" s="156" t="s">
        <v>69</v>
      </c>
      <c r="AU82" s="156" t="s">
        <v>22</v>
      </c>
      <c r="AY82" s="155" t="s">
        <v>137</v>
      </c>
      <c r="BK82" s="157">
        <f>SUM(BK83:BK89)</f>
        <v>53289.31</v>
      </c>
    </row>
    <row r="83" spans="2:65" s="1" customFormat="1" ht="22.5" customHeight="1">
      <c r="B83" s="158"/>
      <c r="C83" s="159" t="s">
        <v>22</v>
      </c>
      <c r="D83" s="159" t="s">
        <v>138</v>
      </c>
      <c r="E83" s="160" t="s">
        <v>241</v>
      </c>
      <c r="F83" s="161" t="s">
        <v>242</v>
      </c>
      <c r="G83" s="162" t="s">
        <v>243</v>
      </c>
      <c r="H83" s="163">
        <v>78.507000000000005</v>
      </c>
      <c r="I83" s="164">
        <v>51.5</v>
      </c>
      <c r="J83" s="165">
        <f t="shared" ref="J83:J89" si="0">ROUND(I83*H83,2)</f>
        <v>4043.11</v>
      </c>
      <c r="K83" s="161" t="s">
        <v>235</v>
      </c>
      <c r="L83" s="32"/>
      <c r="M83" s="166" t="s">
        <v>3</v>
      </c>
      <c r="N83" s="167" t="s">
        <v>41</v>
      </c>
      <c r="O83" s="33"/>
      <c r="P83" s="168">
        <f t="shared" ref="P83:P89" si="1">O83*H83</f>
        <v>0</v>
      </c>
      <c r="Q83" s="168">
        <v>0</v>
      </c>
      <c r="R83" s="168">
        <f t="shared" ref="R83:R89" si="2">Q83*H83</f>
        <v>0</v>
      </c>
      <c r="S83" s="168">
        <v>0</v>
      </c>
      <c r="T83" s="169">
        <f t="shared" ref="T83:T89" si="3">S83*H83</f>
        <v>0</v>
      </c>
      <c r="AR83" s="16" t="s">
        <v>136</v>
      </c>
      <c r="AT83" s="16" t="s">
        <v>138</v>
      </c>
      <c r="AU83" s="16" t="s">
        <v>78</v>
      </c>
      <c r="AY83" s="16" t="s">
        <v>137</v>
      </c>
      <c r="BE83" s="170">
        <f t="shared" ref="BE83:BE89" si="4">IF(N83="základní",J83,0)</f>
        <v>4043.11</v>
      </c>
      <c r="BF83" s="170">
        <f t="shared" ref="BF83:BF89" si="5">IF(N83="snížená",J83,0)</f>
        <v>0</v>
      </c>
      <c r="BG83" s="170">
        <f t="shared" ref="BG83:BG89" si="6">IF(N83="zákl. přenesená",J83,0)</f>
        <v>0</v>
      </c>
      <c r="BH83" s="170">
        <f t="shared" ref="BH83:BH89" si="7">IF(N83="sníž. přenesená",J83,0)</f>
        <v>0</v>
      </c>
      <c r="BI83" s="170">
        <f t="shared" ref="BI83:BI89" si="8">IF(N83="nulová",J83,0)</f>
        <v>0</v>
      </c>
      <c r="BJ83" s="16" t="s">
        <v>22</v>
      </c>
      <c r="BK83" s="170">
        <f t="shared" ref="BK83:BK89" si="9">ROUND(I83*H83,2)</f>
        <v>4043.11</v>
      </c>
      <c r="BL83" s="16" t="s">
        <v>136</v>
      </c>
      <c r="BM83" s="16" t="s">
        <v>821</v>
      </c>
    </row>
    <row r="84" spans="2:65" s="1" customFormat="1" ht="22.5" customHeight="1">
      <c r="B84" s="158"/>
      <c r="C84" s="159" t="s">
        <v>78</v>
      </c>
      <c r="D84" s="159" t="s">
        <v>138</v>
      </c>
      <c r="E84" s="160" t="s">
        <v>822</v>
      </c>
      <c r="F84" s="161" t="s">
        <v>823</v>
      </c>
      <c r="G84" s="162" t="s">
        <v>243</v>
      </c>
      <c r="H84" s="163">
        <v>157.01400000000001</v>
      </c>
      <c r="I84" s="164">
        <v>103</v>
      </c>
      <c r="J84" s="165">
        <f t="shared" si="0"/>
        <v>16172.44</v>
      </c>
      <c r="K84" s="161" t="s">
        <v>235</v>
      </c>
      <c r="L84" s="32"/>
      <c r="M84" s="166" t="s">
        <v>3</v>
      </c>
      <c r="N84" s="167" t="s">
        <v>41</v>
      </c>
      <c r="O84" s="33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6" t="s">
        <v>136</v>
      </c>
      <c r="AT84" s="16" t="s">
        <v>138</v>
      </c>
      <c r="AU84" s="16" t="s">
        <v>78</v>
      </c>
      <c r="AY84" s="16" t="s">
        <v>137</v>
      </c>
      <c r="BE84" s="170">
        <f t="shared" si="4"/>
        <v>16172.44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6" t="s">
        <v>22</v>
      </c>
      <c r="BK84" s="170">
        <f t="shared" si="9"/>
        <v>16172.44</v>
      </c>
      <c r="BL84" s="16" t="s">
        <v>136</v>
      </c>
      <c r="BM84" s="16" t="s">
        <v>824</v>
      </c>
    </row>
    <row r="85" spans="2:65" s="1" customFormat="1" ht="22.5" customHeight="1">
      <c r="B85" s="158"/>
      <c r="C85" s="159" t="s">
        <v>148</v>
      </c>
      <c r="D85" s="159" t="s">
        <v>138</v>
      </c>
      <c r="E85" s="160" t="s">
        <v>825</v>
      </c>
      <c r="F85" s="161" t="s">
        <v>826</v>
      </c>
      <c r="G85" s="162" t="s">
        <v>243</v>
      </c>
      <c r="H85" s="163">
        <v>78.507000000000005</v>
      </c>
      <c r="I85" s="164">
        <v>5.15</v>
      </c>
      <c r="J85" s="165">
        <f t="shared" si="0"/>
        <v>404.31</v>
      </c>
      <c r="K85" s="161" t="s">
        <v>235</v>
      </c>
      <c r="L85" s="32"/>
      <c r="M85" s="166" t="s">
        <v>3</v>
      </c>
      <c r="N85" s="167" t="s">
        <v>41</v>
      </c>
      <c r="O85" s="33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6" t="s">
        <v>136</v>
      </c>
      <c r="AT85" s="16" t="s">
        <v>138</v>
      </c>
      <c r="AU85" s="16" t="s">
        <v>78</v>
      </c>
      <c r="AY85" s="16" t="s">
        <v>137</v>
      </c>
      <c r="BE85" s="170">
        <f t="shared" si="4"/>
        <v>404.31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6" t="s">
        <v>22</v>
      </c>
      <c r="BK85" s="170">
        <f t="shared" si="9"/>
        <v>404.31</v>
      </c>
      <c r="BL85" s="16" t="s">
        <v>136</v>
      </c>
      <c r="BM85" s="16" t="s">
        <v>827</v>
      </c>
    </row>
    <row r="86" spans="2:65" s="1" customFormat="1" ht="22.5" customHeight="1">
      <c r="B86" s="158"/>
      <c r="C86" s="159" t="s">
        <v>136</v>
      </c>
      <c r="D86" s="159" t="s">
        <v>138</v>
      </c>
      <c r="E86" s="160" t="s">
        <v>260</v>
      </c>
      <c r="F86" s="161" t="s">
        <v>261</v>
      </c>
      <c r="G86" s="162" t="s">
        <v>243</v>
      </c>
      <c r="H86" s="163">
        <v>123.20399999999999</v>
      </c>
      <c r="I86" s="164">
        <v>103</v>
      </c>
      <c r="J86" s="165">
        <f t="shared" si="0"/>
        <v>12690.01</v>
      </c>
      <c r="K86" s="161" t="s">
        <v>235</v>
      </c>
      <c r="L86" s="32"/>
      <c r="M86" s="166" t="s">
        <v>3</v>
      </c>
      <c r="N86" s="167" t="s">
        <v>41</v>
      </c>
      <c r="O86" s="33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6" t="s">
        <v>136</v>
      </c>
      <c r="AT86" s="16" t="s">
        <v>138</v>
      </c>
      <c r="AU86" s="16" t="s">
        <v>78</v>
      </c>
      <c r="AY86" s="16" t="s">
        <v>137</v>
      </c>
      <c r="BE86" s="170">
        <f t="shared" si="4"/>
        <v>12690.01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6" t="s">
        <v>22</v>
      </c>
      <c r="BK86" s="170">
        <f t="shared" si="9"/>
        <v>12690.01</v>
      </c>
      <c r="BL86" s="16" t="s">
        <v>136</v>
      </c>
      <c r="BM86" s="16" t="s">
        <v>828</v>
      </c>
    </row>
    <row r="87" spans="2:65" s="1" customFormat="1" ht="22.5" customHeight="1">
      <c r="B87" s="158"/>
      <c r="C87" s="159" t="s">
        <v>155</v>
      </c>
      <c r="D87" s="159" t="s">
        <v>138</v>
      </c>
      <c r="E87" s="160" t="s">
        <v>263</v>
      </c>
      <c r="F87" s="161" t="s">
        <v>264</v>
      </c>
      <c r="G87" s="162" t="s">
        <v>243</v>
      </c>
      <c r="H87" s="163">
        <v>123.20399999999999</v>
      </c>
      <c r="I87" s="164">
        <v>30.900000000000002</v>
      </c>
      <c r="J87" s="165">
        <f t="shared" si="0"/>
        <v>3807</v>
      </c>
      <c r="K87" s="161" t="s">
        <v>235</v>
      </c>
      <c r="L87" s="32"/>
      <c r="M87" s="166" t="s">
        <v>3</v>
      </c>
      <c r="N87" s="167" t="s">
        <v>41</v>
      </c>
      <c r="O87" s="33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6" t="s">
        <v>136</v>
      </c>
      <c r="AT87" s="16" t="s">
        <v>138</v>
      </c>
      <c r="AU87" s="16" t="s">
        <v>78</v>
      </c>
      <c r="AY87" s="16" t="s">
        <v>137</v>
      </c>
      <c r="BE87" s="170">
        <f t="shared" si="4"/>
        <v>3807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6" t="s">
        <v>22</v>
      </c>
      <c r="BK87" s="170">
        <f t="shared" si="9"/>
        <v>3807</v>
      </c>
      <c r="BL87" s="16" t="s">
        <v>136</v>
      </c>
      <c r="BM87" s="16" t="s">
        <v>829</v>
      </c>
    </row>
    <row r="88" spans="2:65" s="1" customFormat="1" ht="22.5" customHeight="1">
      <c r="B88" s="158"/>
      <c r="C88" s="159" t="s">
        <v>159</v>
      </c>
      <c r="D88" s="159" t="s">
        <v>138</v>
      </c>
      <c r="E88" s="160" t="s">
        <v>830</v>
      </c>
      <c r="F88" s="161" t="s">
        <v>831</v>
      </c>
      <c r="G88" s="162" t="s">
        <v>271</v>
      </c>
      <c r="H88" s="163">
        <v>523.38</v>
      </c>
      <c r="I88" s="164">
        <v>20.6</v>
      </c>
      <c r="J88" s="165">
        <f t="shared" si="0"/>
        <v>10781.63</v>
      </c>
      <c r="K88" s="161" t="s">
        <v>235</v>
      </c>
      <c r="L88" s="32"/>
      <c r="M88" s="166" t="s">
        <v>3</v>
      </c>
      <c r="N88" s="167" t="s">
        <v>41</v>
      </c>
      <c r="O88" s="33"/>
      <c r="P88" s="168">
        <f t="shared" si="1"/>
        <v>0</v>
      </c>
      <c r="Q88" s="168">
        <v>0</v>
      </c>
      <c r="R88" s="168">
        <f t="shared" si="2"/>
        <v>0</v>
      </c>
      <c r="S88" s="168">
        <v>0</v>
      </c>
      <c r="T88" s="169">
        <f t="shared" si="3"/>
        <v>0</v>
      </c>
      <c r="AR88" s="16" t="s">
        <v>136</v>
      </c>
      <c r="AT88" s="16" t="s">
        <v>138</v>
      </c>
      <c r="AU88" s="16" t="s">
        <v>78</v>
      </c>
      <c r="AY88" s="16" t="s">
        <v>137</v>
      </c>
      <c r="BE88" s="170">
        <f t="shared" si="4"/>
        <v>10781.63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6" t="s">
        <v>22</v>
      </c>
      <c r="BK88" s="170">
        <f t="shared" si="9"/>
        <v>10781.63</v>
      </c>
      <c r="BL88" s="16" t="s">
        <v>136</v>
      </c>
      <c r="BM88" s="16" t="s">
        <v>832</v>
      </c>
    </row>
    <row r="89" spans="2:65" s="1" customFormat="1" ht="22.5" customHeight="1">
      <c r="B89" s="158"/>
      <c r="C89" s="159" t="s">
        <v>163</v>
      </c>
      <c r="D89" s="159" t="s">
        <v>138</v>
      </c>
      <c r="E89" s="160" t="s">
        <v>833</v>
      </c>
      <c r="F89" s="161" t="s">
        <v>834</v>
      </c>
      <c r="G89" s="162" t="s">
        <v>271</v>
      </c>
      <c r="H89" s="163">
        <v>523.38</v>
      </c>
      <c r="I89" s="164">
        <v>10.3</v>
      </c>
      <c r="J89" s="165">
        <f t="shared" si="0"/>
        <v>5390.81</v>
      </c>
      <c r="K89" s="161" t="s">
        <v>235</v>
      </c>
      <c r="L89" s="32"/>
      <c r="M89" s="166" t="s">
        <v>3</v>
      </c>
      <c r="N89" s="167" t="s">
        <v>41</v>
      </c>
      <c r="O89" s="33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6" t="s">
        <v>136</v>
      </c>
      <c r="AT89" s="16" t="s">
        <v>138</v>
      </c>
      <c r="AU89" s="16" t="s">
        <v>78</v>
      </c>
      <c r="AY89" s="16" t="s">
        <v>137</v>
      </c>
      <c r="BE89" s="170">
        <f t="shared" si="4"/>
        <v>5390.81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6" t="s">
        <v>22</v>
      </c>
      <c r="BK89" s="170">
        <f t="shared" si="9"/>
        <v>5390.81</v>
      </c>
      <c r="BL89" s="16" t="s">
        <v>136</v>
      </c>
      <c r="BM89" s="16" t="s">
        <v>835</v>
      </c>
    </row>
    <row r="90" spans="2:65" s="10" customFormat="1" ht="29.85" customHeight="1">
      <c r="B90" s="146"/>
      <c r="D90" s="147" t="s">
        <v>69</v>
      </c>
      <c r="E90" s="185" t="s">
        <v>155</v>
      </c>
      <c r="F90" s="185" t="s">
        <v>387</v>
      </c>
      <c r="I90" s="149"/>
      <c r="J90" s="186">
        <f>BK90</f>
        <v>172010.25999999998</v>
      </c>
      <c r="L90" s="146"/>
      <c r="M90" s="151"/>
      <c r="N90" s="152"/>
      <c r="O90" s="152"/>
      <c r="P90" s="153">
        <f>SUM(P91:P94)</f>
        <v>0</v>
      </c>
      <c r="Q90" s="152"/>
      <c r="R90" s="153">
        <f>SUM(R91:R94)</f>
        <v>321.04605000000004</v>
      </c>
      <c r="S90" s="152"/>
      <c r="T90" s="154">
        <f>SUM(T91:T94)</f>
        <v>0</v>
      </c>
      <c r="AR90" s="155" t="s">
        <v>22</v>
      </c>
      <c r="AT90" s="156" t="s">
        <v>69</v>
      </c>
      <c r="AU90" s="156" t="s">
        <v>22</v>
      </c>
      <c r="AY90" s="155" t="s">
        <v>137</v>
      </c>
      <c r="BK90" s="157">
        <f>SUM(BK91:BK94)</f>
        <v>172010.25999999998</v>
      </c>
    </row>
    <row r="91" spans="2:65" s="1" customFormat="1" ht="22.5" customHeight="1">
      <c r="B91" s="158"/>
      <c r="C91" s="159" t="s">
        <v>167</v>
      </c>
      <c r="D91" s="159" t="s">
        <v>138</v>
      </c>
      <c r="E91" s="160" t="s">
        <v>836</v>
      </c>
      <c r="F91" s="161" t="s">
        <v>837</v>
      </c>
      <c r="G91" s="162" t="s">
        <v>271</v>
      </c>
      <c r="H91" s="163">
        <v>475.8</v>
      </c>
      <c r="I91" s="164">
        <v>185.4</v>
      </c>
      <c r="J91" s="165">
        <f>ROUND(I91*H91,2)</f>
        <v>88213.32</v>
      </c>
      <c r="K91" s="161" t="s">
        <v>235</v>
      </c>
      <c r="L91" s="32"/>
      <c r="M91" s="166" t="s">
        <v>3</v>
      </c>
      <c r="N91" s="167" t="s">
        <v>41</v>
      </c>
      <c r="O91" s="33"/>
      <c r="P91" s="168">
        <f>O91*H91</f>
        <v>0</v>
      </c>
      <c r="Q91" s="168">
        <v>0.36834</v>
      </c>
      <c r="R91" s="168">
        <f>Q91*H91</f>
        <v>175.25617199999999</v>
      </c>
      <c r="S91" s="168">
        <v>0</v>
      </c>
      <c r="T91" s="169">
        <f>S91*H91</f>
        <v>0</v>
      </c>
      <c r="AR91" s="16" t="s">
        <v>136</v>
      </c>
      <c r="AT91" s="16" t="s">
        <v>138</v>
      </c>
      <c r="AU91" s="16" t="s">
        <v>78</v>
      </c>
      <c r="AY91" s="16" t="s">
        <v>137</v>
      </c>
      <c r="BE91" s="170">
        <f>IF(N91="základní",J91,0)</f>
        <v>88213.32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16" t="s">
        <v>22</v>
      </c>
      <c r="BK91" s="170">
        <f>ROUND(I91*H91,2)</f>
        <v>88213.32</v>
      </c>
      <c r="BL91" s="16" t="s">
        <v>136</v>
      </c>
      <c r="BM91" s="16" t="s">
        <v>838</v>
      </c>
    </row>
    <row r="92" spans="2:65" s="1" customFormat="1" ht="22.5" customHeight="1">
      <c r="B92" s="158"/>
      <c r="C92" s="159" t="s">
        <v>171</v>
      </c>
      <c r="D92" s="159" t="s">
        <v>138</v>
      </c>
      <c r="E92" s="160" t="s">
        <v>839</v>
      </c>
      <c r="F92" s="161" t="s">
        <v>840</v>
      </c>
      <c r="G92" s="162" t="s">
        <v>271</v>
      </c>
      <c r="H92" s="163">
        <v>475.8</v>
      </c>
      <c r="I92" s="164">
        <v>144.20000000000002</v>
      </c>
      <c r="J92" s="165">
        <f>ROUND(I92*H92,2)</f>
        <v>68610.36</v>
      </c>
      <c r="K92" s="161" t="s">
        <v>235</v>
      </c>
      <c r="L92" s="32"/>
      <c r="M92" s="166" t="s">
        <v>3</v>
      </c>
      <c r="N92" s="167" t="s">
        <v>41</v>
      </c>
      <c r="O92" s="33"/>
      <c r="P92" s="168">
        <f>O92*H92</f>
        <v>0</v>
      </c>
      <c r="Q92" s="168">
        <v>0.27994000000000002</v>
      </c>
      <c r="R92" s="168">
        <f>Q92*H92</f>
        <v>133.19545200000002</v>
      </c>
      <c r="S92" s="168">
        <v>0</v>
      </c>
      <c r="T92" s="169">
        <f>S92*H92</f>
        <v>0</v>
      </c>
      <c r="AR92" s="16" t="s">
        <v>136</v>
      </c>
      <c r="AT92" s="16" t="s">
        <v>138</v>
      </c>
      <c r="AU92" s="16" t="s">
        <v>78</v>
      </c>
      <c r="AY92" s="16" t="s">
        <v>137</v>
      </c>
      <c r="BE92" s="170">
        <f>IF(N92="základní",J92,0)</f>
        <v>68610.36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22</v>
      </c>
      <c r="BK92" s="170">
        <f>ROUND(I92*H92,2)</f>
        <v>68610.36</v>
      </c>
      <c r="BL92" s="16" t="s">
        <v>136</v>
      </c>
      <c r="BM92" s="16" t="s">
        <v>841</v>
      </c>
    </row>
    <row r="93" spans="2:65" s="1" customFormat="1" ht="22.5" customHeight="1">
      <c r="B93" s="158"/>
      <c r="C93" s="159" t="s">
        <v>26</v>
      </c>
      <c r="D93" s="159" t="s">
        <v>138</v>
      </c>
      <c r="E93" s="160" t="s">
        <v>842</v>
      </c>
      <c r="F93" s="161" t="s">
        <v>843</v>
      </c>
      <c r="G93" s="162" t="s">
        <v>243</v>
      </c>
      <c r="H93" s="163">
        <v>33.81</v>
      </c>
      <c r="I93" s="164">
        <v>231.75</v>
      </c>
      <c r="J93" s="165">
        <f>ROUND(I93*H93,2)</f>
        <v>7835.47</v>
      </c>
      <c r="K93" s="161" t="s">
        <v>235</v>
      </c>
      <c r="L93" s="32"/>
      <c r="M93" s="166" t="s">
        <v>3</v>
      </c>
      <c r="N93" s="167" t="s">
        <v>41</v>
      </c>
      <c r="O93" s="33"/>
      <c r="P93" s="168">
        <f>O93*H93</f>
        <v>0</v>
      </c>
      <c r="Q93" s="168">
        <v>0</v>
      </c>
      <c r="R93" s="168">
        <f>Q93*H93</f>
        <v>0</v>
      </c>
      <c r="S93" s="168">
        <v>0</v>
      </c>
      <c r="T93" s="169">
        <f>S93*H93</f>
        <v>0</v>
      </c>
      <c r="AR93" s="16" t="s">
        <v>136</v>
      </c>
      <c r="AT93" s="16" t="s">
        <v>138</v>
      </c>
      <c r="AU93" s="16" t="s">
        <v>78</v>
      </c>
      <c r="AY93" s="16" t="s">
        <v>137</v>
      </c>
      <c r="BE93" s="170">
        <f>IF(N93="základní",J93,0)</f>
        <v>7835.47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16" t="s">
        <v>22</v>
      </c>
      <c r="BK93" s="170">
        <f>ROUND(I93*H93,2)</f>
        <v>7835.47</v>
      </c>
      <c r="BL93" s="16" t="s">
        <v>136</v>
      </c>
      <c r="BM93" s="16" t="s">
        <v>844</v>
      </c>
    </row>
    <row r="94" spans="2:65" s="1" customFormat="1" ht="22.5" customHeight="1">
      <c r="B94" s="158"/>
      <c r="C94" s="159" t="s">
        <v>212</v>
      </c>
      <c r="D94" s="159" t="s">
        <v>138</v>
      </c>
      <c r="E94" s="160" t="s">
        <v>845</v>
      </c>
      <c r="F94" s="161" t="s">
        <v>846</v>
      </c>
      <c r="G94" s="162" t="s">
        <v>271</v>
      </c>
      <c r="H94" s="163">
        <v>475.8</v>
      </c>
      <c r="I94" s="164">
        <v>15.450000000000001</v>
      </c>
      <c r="J94" s="165">
        <f>ROUND(I94*H94,2)</f>
        <v>7351.11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>O94*H94</f>
        <v>0</v>
      </c>
      <c r="Q94" s="168">
        <v>2.647E-2</v>
      </c>
      <c r="R94" s="168">
        <f>Q94*H94</f>
        <v>12.594426</v>
      </c>
      <c r="S94" s="168">
        <v>0</v>
      </c>
      <c r="T94" s="169">
        <f>S94*H94</f>
        <v>0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>IF(N94="základní",J94,0)</f>
        <v>7351.11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22</v>
      </c>
      <c r="BK94" s="170">
        <f>ROUND(I94*H94,2)</f>
        <v>7351.11</v>
      </c>
      <c r="BL94" s="16" t="s">
        <v>136</v>
      </c>
      <c r="BM94" s="16" t="s">
        <v>847</v>
      </c>
    </row>
    <row r="95" spans="2:65" s="10" customFormat="1" ht="29.85" customHeight="1">
      <c r="B95" s="146"/>
      <c r="D95" s="147" t="s">
        <v>69</v>
      </c>
      <c r="E95" s="185" t="s">
        <v>293</v>
      </c>
      <c r="F95" s="185" t="s">
        <v>294</v>
      </c>
      <c r="I95" s="149"/>
      <c r="J95" s="186">
        <f>BK95</f>
        <v>16533.87</v>
      </c>
      <c r="L95" s="146"/>
      <c r="M95" s="151"/>
      <c r="N95" s="152"/>
      <c r="O95" s="152"/>
      <c r="P95" s="153">
        <f>P96</f>
        <v>0</v>
      </c>
      <c r="Q95" s="152"/>
      <c r="R95" s="153">
        <f>R96</f>
        <v>0</v>
      </c>
      <c r="S95" s="152"/>
      <c r="T95" s="154">
        <f>T96</f>
        <v>0</v>
      </c>
      <c r="AR95" s="155" t="s">
        <v>22</v>
      </c>
      <c r="AT95" s="156" t="s">
        <v>69</v>
      </c>
      <c r="AU95" s="156" t="s">
        <v>22</v>
      </c>
      <c r="AY95" s="155" t="s">
        <v>137</v>
      </c>
      <c r="BK95" s="157">
        <f>BK96</f>
        <v>16533.87</v>
      </c>
    </row>
    <row r="96" spans="2:65" s="1" customFormat="1" ht="31.5" customHeight="1">
      <c r="B96" s="158"/>
      <c r="C96" s="159" t="s">
        <v>216</v>
      </c>
      <c r="D96" s="159" t="s">
        <v>138</v>
      </c>
      <c r="E96" s="160" t="s">
        <v>848</v>
      </c>
      <c r="F96" s="161" t="s">
        <v>849</v>
      </c>
      <c r="G96" s="162" t="s">
        <v>291</v>
      </c>
      <c r="H96" s="163">
        <v>321.04599999999999</v>
      </c>
      <c r="I96" s="164">
        <v>51.5</v>
      </c>
      <c r="J96" s="165">
        <f>ROUND(I96*H96,2)</f>
        <v>16533.87</v>
      </c>
      <c r="K96" s="161" t="s">
        <v>235</v>
      </c>
      <c r="L96" s="32"/>
      <c r="M96" s="166" t="s">
        <v>3</v>
      </c>
      <c r="N96" s="171" t="s">
        <v>41</v>
      </c>
      <c r="O96" s="172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AR96" s="16" t="s">
        <v>136</v>
      </c>
      <c r="AT96" s="16" t="s">
        <v>138</v>
      </c>
      <c r="AU96" s="16" t="s">
        <v>78</v>
      </c>
      <c r="AY96" s="16" t="s">
        <v>137</v>
      </c>
      <c r="BE96" s="170">
        <f>IF(N96="základní",J96,0)</f>
        <v>16533.87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22</v>
      </c>
      <c r="BK96" s="170">
        <f>ROUND(I96*H96,2)</f>
        <v>16533.87</v>
      </c>
      <c r="BL96" s="16" t="s">
        <v>136</v>
      </c>
      <c r="BM96" s="16" t="s">
        <v>850</v>
      </c>
    </row>
    <row r="97" spans="2:12" s="1" customFormat="1" ht="6.95" customHeight="1">
      <c r="B97" s="47"/>
      <c r="C97" s="48"/>
      <c r="D97" s="48"/>
      <c r="E97" s="48"/>
      <c r="F97" s="48"/>
      <c r="G97" s="48"/>
      <c r="H97" s="48"/>
      <c r="I97" s="120"/>
      <c r="J97" s="48"/>
      <c r="K97" s="48"/>
      <c r="L97" s="32"/>
    </row>
    <row r="186" spans="46:46">
      <c r="AT186" s="175"/>
    </row>
  </sheetData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86"/>
  <sheetViews>
    <sheetView showGridLines="0" view="pageBreakPreview" zoomScale="85" zoomScaleSheetLayoutView="85" workbookViewId="0">
      <pane ySplit="1" topLeftCell="A92" activePane="bottomLeft" state="frozen"/>
      <selection pane="bottomLeft" activeCell="I106" sqref="I10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959</v>
      </c>
      <c r="G1" s="341" t="s">
        <v>960</v>
      </c>
      <c r="H1" s="341"/>
      <c r="I1" s="215"/>
      <c r="J1" s="210" t="s">
        <v>961</v>
      </c>
      <c r="K1" s="208" t="s">
        <v>110</v>
      </c>
      <c r="L1" s="210" t="s">
        <v>962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103</v>
      </c>
    </row>
    <row r="3" spans="1:70" ht="6.95" customHeight="1">
      <c r="B3" s="17"/>
      <c r="C3" s="18"/>
      <c r="D3" s="18"/>
      <c r="E3" s="18"/>
      <c r="F3" s="18"/>
      <c r="G3" s="18"/>
      <c r="H3" s="18"/>
      <c r="I3" s="97"/>
      <c r="J3" s="18"/>
      <c r="K3" s="19"/>
      <c r="AT3" s="16" t="s">
        <v>78</v>
      </c>
    </row>
    <row r="4" spans="1:70" ht="36.950000000000003" customHeight="1">
      <c r="B4" s="20"/>
      <c r="C4" s="21"/>
      <c r="D4" s="22" t="s">
        <v>111</v>
      </c>
      <c r="E4" s="21"/>
      <c r="F4" s="21"/>
      <c r="G4" s="21"/>
      <c r="H4" s="21"/>
      <c r="I4" s="98"/>
      <c r="J4" s="21"/>
      <c r="K4" s="23"/>
      <c r="M4" s="24" t="s">
        <v>11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98"/>
      <c r="J5" s="21"/>
      <c r="K5" s="23"/>
    </row>
    <row r="6" spans="1:70" ht="15">
      <c r="B6" s="20"/>
      <c r="C6" s="21"/>
      <c r="D6" s="29" t="s">
        <v>17</v>
      </c>
      <c r="E6" s="21"/>
      <c r="F6" s="21"/>
      <c r="G6" s="21"/>
      <c r="H6" s="21"/>
      <c r="I6" s="98"/>
      <c r="J6" s="21"/>
      <c r="K6" s="23"/>
    </row>
    <row r="7" spans="1:70" ht="22.5" customHeight="1">
      <c r="B7" s="20"/>
      <c r="C7" s="21"/>
      <c r="D7" s="21"/>
      <c r="E7" s="342" t="str">
        <f>'Rekapitulace stavby'!K6</f>
        <v>Mutná - ČOV, kanalizace a vodovod</v>
      </c>
      <c r="F7" s="334"/>
      <c r="G7" s="334"/>
      <c r="H7" s="334"/>
      <c r="I7" s="98"/>
      <c r="J7" s="21"/>
      <c r="K7" s="23"/>
    </row>
    <row r="8" spans="1:70" s="1" customFormat="1" ht="15">
      <c r="B8" s="32"/>
      <c r="C8" s="33"/>
      <c r="D8" s="29" t="s">
        <v>112</v>
      </c>
      <c r="E8" s="33"/>
      <c r="F8" s="33"/>
      <c r="G8" s="33"/>
      <c r="H8" s="33"/>
      <c r="I8" s="99"/>
      <c r="J8" s="33"/>
      <c r="K8" s="36"/>
    </row>
    <row r="9" spans="1:70" s="1" customFormat="1" ht="36.950000000000003" customHeight="1">
      <c r="B9" s="32"/>
      <c r="C9" s="33"/>
      <c r="D9" s="33"/>
      <c r="E9" s="343" t="s">
        <v>851</v>
      </c>
      <c r="F9" s="327"/>
      <c r="G9" s="327"/>
      <c r="H9" s="327"/>
      <c r="I9" s="99"/>
      <c r="J9" s="33"/>
      <c r="K9" s="36"/>
    </row>
    <row r="10" spans="1:70" s="1" customFormat="1">
      <c r="B10" s="32"/>
      <c r="C10" s="33"/>
      <c r="D10" s="33"/>
      <c r="E10" s="33"/>
      <c r="F10" s="33"/>
      <c r="G10" s="33"/>
      <c r="H10" s="33"/>
      <c r="I10" s="99"/>
      <c r="J10" s="33"/>
      <c r="K10" s="36"/>
    </row>
    <row r="11" spans="1:70" s="1" customFormat="1" ht="14.45" customHeight="1">
      <c r="B11" s="32"/>
      <c r="C11" s="33"/>
      <c r="D11" s="29" t="s">
        <v>20</v>
      </c>
      <c r="E11" s="33"/>
      <c r="F11" s="27" t="s">
        <v>3</v>
      </c>
      <c r="G11" s="33"/>
      <c r="H11" s="33"/>
      <c r="I11" s="100" t="s">
        <v>21</v>
      </c>
      <c r="J11" s="27" t="s">
        <v>3</v>
      </c>
      <c r="K11" s="36"/>
    </row>
    <row r="12" spans="1:70" s="1" customFormat="1" ht="14.45" customHeight="1">
      <c r="B12" s="32"/>
      <c r="C12" s="33"/>
      <c r="D12" s="29" t="s">
        <v>23</v>
      </c>
      <c r="E12" s="33"/>
      <c r="F12" s="27" t="s">
        <v>24</v>
      </c>
      <c r="G12" s="33"/>
      <c r="H12" s="33"/>
      <c r="I12" s="100" t="s">
        <v>25</v>
      </c>
      <c r="J12" s="101">
        <f>'Rekapitulace stavby'!AN8</f>
        <v>42508</v>
      </c>
      <c r="K12" s="36"/>
    </row>
    <row r="13" spans="1:70" s="1" customFormat="1" ht="10.9" customHeight="1">
      <c r="B13" s="32"/>
      <c r="C13" s="33"/>
      <c r="D13" s="33"/>
      <c r="E13" s="33"/>
      <c r="F13" s="33"/>
      <c r="G13" s="33"/>
      <c r="H13" s="33"/>
      <c r="I13" s="99"/>
      <c r="J13" s="33"/>
      <c r="K13" s="36"/>
    </row>
    <row r="14" spans="1:70" s="1" customFormat="1" ht="14.45" customHeight="1">
      <c r="B14" s="32"/>
      <c r="C14" s="33"/>
      <c r="D14" s="29" t="s">
        <v>28</v>
      </c>
      <c r="E14" s="33"/>
      <c r="F14" s="33"/>
      <c r="G14" s="33"/>
      <c r="H14" s="33"/>
      <c r="I14" s="100" t="s">
        <v>29</v>
      </c>
      <c r="J14" s="27" t="str">
        <f>IF('Rekapitulace stavby'!AN10="","",'Rekapitulace stavby'!AN10)</f>
        <v/>
      </c>
      <c r="K14" s="36"/>
    </row>
    <row r="15" spans="1:70" s="1" customFormat="1" ht="18" customHeight="1">
      <c r="B15" s="32"/>
      <c r="C15" s="33"/>
      <c r="D15" s="33"/>
      <c r="E15" s="27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27" t="str">
        <f>IF('Rekapitulace stavby'!AN11="","",'Rekapitulace stavby'!AN11)</f>
        <v/>
      </c>
      <c r="K15" s="36"/>
    </row>
    <row r="16" spans="1:70" s="1" customFormat="1" ht="6.95" customHeight="1">
      <c r="B16" s="32"/>
      <c r="C16" s="33"/>
      <c r="D16" s="33"/>
      <c r="E16" s="33"/>
      <c r="F16" s="33"/>
      <c r="G16" s="33"/>
      <c r="H16" s="33"/>
      <c r="I16" s="99"/>
      <c r="J16" s="33"/>
      <c r="K16" s="36"/>
    </row>
    <row r="17" spans="2:11" s="1" customFormat="1" ht="14.45" customHeight="1">
      <c r="B17" s="32"/>
      <c r="C17" s="33"/>
      <c r="D17" s="29" t="s">
        <v>31</v>
      </c>
      <c r="E17" s="33"/>
      <c r="F17" s="33"/>
      <c r="G17" s="33"/>
      <c r="H17" s="33"/>
      <c r="I17" s="100" t="s">
        <v>29</v>
      </c>
      <c r="J17" s="27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7" t="str">
        <f>IF('Rekapitulace stavby'!E14="Vyplň údaj","",IF('Rekapitulace stavby'!E14="","",'Rekapitulace stavby'!E14))</f>
        <v/>
      </c>
      <c r="F18" s="33"/>
      <c r="G18" s="33"/>
      <c r="H18" s="33"/>
      <c r="I18" s="100" t="s">
        <v>30</v>
      </c>
      <c r="J18" s="27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9"/>
      <c r="J19" s="33"/>
      <c r="K19" s="36"/>
    </row>
    <row r="20" spans="2:11" s="1" customFormat="1" ht="14.45" customHeight="1">
      <c r="B20" s="32"/>
      <c r="C20" s="33"/>
      <c r="D20" s="29" t="s">
        <v>33</v>
      </c>
      <c r="E20" s="33"/>
      <c r="F20" s="33"/>
      <c r="G20" s="33"/>
      <c r="H20" s="33"/>
      <c r="I20" s="100" t="s">
        <v>29</v>
      </c>
      <c r="J20" s="27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7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27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9"/>
      <c r="J22" s="33"/>
      <c r="K22" s="36"/>
    </row>
    <row r="23" spans="2:11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99"/>
      <c r="J23" s="33"/>
      <c r="K23" s="36"/>
    </row>
    <row r="24" spans="2:11" s="7" customFormat="1" ht="22.5" customHeight="1">
      <c r="B24" s="102"/>
      <c r="C24" s="103"/>
      <c r="D24" s="103"/>
      <c r="E24" s="337" t="s">
        <v>3</v>
      </c>
      <c r="F24" s="344"/>
      <c r="G24" s="344"/>
      <c r="H24" s="344"/>
      <c r="I24" s="104"/>
      <c r="J24" s="103"/>
      <c r="K24" s="105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9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106"/>
      <c r="J26" s="59"/>
      <c r="K26" s="107"/>
    </row>
    <row r="27" spans="2:11" s="1" customFormat="1" ht="25.35" customHeight="1">
      <c r="B27" s="32"/>
      <c r="C27" s="33"/>
      <c r="D27" s="108" t="s">
        <v>36</v>
      </c>
      <c r="E27" s="33"/>
      <c r="F27" s="33"/>
      <c r="G27" s="33"/>
      <c r="H27" s="33"/>
      <c r="I27" s="99"/>
      <c r="J27" s="109">
        <f>ROUND(J81,2)</f>
        <v>110757.98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106"/>
      <c r="J28" s="59"/>
      <c r="K28" s="107"/>
    </row>
    <row r="29" spans="2:11" s="1" customFormat="1" ht="14.45" customHeight="1">
      <c r="B29" s="32"/>
      <c r="C29" s="33"/>
      <c r="D29" s="33"/>
      <c r="E29" s="33"/>
      <c r="F29" s="37" t="s">
        <v>38</v>
      </c>
      <c r="G29" s="33"/>
      <c r="H29" s="33"/>
      <c r="I29" s="110" t="s">
        <v>37</v>
      </c>
      <c r="J29" s="37" t="s">
        <v>39</v>
      </c>
      <c r="K29" s="36"/>
    </row>
    <row r="30" spans="2:11" s="1" customFormat="1" ht="14.45" customHeight="1">
      <c r="B30" s="32"/>
      <c r="C30" s="33"/>
      <c r="D30" s="40" t="s">
        <v>40</v>
      </c>
      <c r="E30" s="40" t="s">
        <v>41</v>
      </c>
      <c r="F30" s="111">
        <f>ROUND(SUM(BE81:BE101), 2)</f>
        <v>110757.98</v>
      </c>
      <c r="G30" s="33"/>
      <c r="H30" s="33"/>
      <c r="I30" s="112">
        <v>0.21</v>
      </c>
      <c r="J30" s="111">
        <f>ROUND(ROUND((SUM(BE81:BE101)), 2)*I30, 2)</f>
        <v>23259.18</v>
      </c>
      <c r="K30" s="36"/>
    </row>
    <row r="31" spans="2:11" s="1" customFormat="1" ht="14.45" customHeight="1">
      <c r="B31" s="32"/>
      <c r="C31" s="33"/>
      <c r="D31" s="33"/>
      <c r="E31" s="40" t="s">
        <v>42</v>
      </c>
      <c r="F31" s="111">
        <f>ROUND(SUM(BF81:BF101), 2)</f>
        <v>0</v>
      </c>
      <c r="G31" s="33"/>
      <c r="H31" s="33"/>
      <c r="I31" s="112">
        <v>0.15</v>
      </c>
      <c r="J31" s="111">
        <f>ROUND(ROUND((SUM(BF81:BF101)), 2)*I31, 2)</f>
        <v>0</v>
      </c>
      <c r="K31" s="36"/>
    </row>
    <row r="32" spans="2:11" s="1" customFormat="1" ht="14.45" hidden="1" customHeight="1">
      <c r="B32" s="32"/>
      <c r="C32" s="33"/>
      <c r="D32" s="33"/>
      <c r="E32" s="40" t="s">
        <v>43</v>
      </c>
      <c r="F32" s="111">
        <f>ROUND(SUM(BG81:BG101), 2)</f>
        <v>0</v>
      </c>
      <c r="G32" s="33"/>
      <c r="H32" s="33"/>
      <c r="I32" s="112">
        <v>0.21</v>
      </c>
      <c r="J32" s="111">
        <v>0</v>
      </c>
      <c r="K32" s="36"/>
    </row>
    <row r="33" spans="2:11" s="1" customFormat="1" ht="14.45" hidden="1" customHeight="1">
      <c r="B33" s="32"/>
      <c r="C33" s="33"/>
      <c r="D33" s="33"/>
      <c r="E33" s="40" t="s">
        <v>44</v>
      </c>
      <c r="F33" s="111">
        <f>ROUND(SUM(BH81:BH101), 2)</f>
        <v>0</v>
      </c>
      <c r="G33" s="33"/>
      <c r="H33" s="33"/>
      <c r="I33" s="112">
        <v>0.15</v>
      </c>
      <c r="J33" s="111">
        <v>0</v>
      </c>
      <c r="K33" s="36"/>
    </row>
    <row r="34" spans="2:11" s="1" customFormat="1" ht="14.45" hidden="1" customHeight="1">
      <c r="B34" s="32"/>
      <c r="C34" s="33"/>
      <c r="D34" s="33"/>
      <c r="E34" s="40" t="s">
        <v>45</v>
      </c>
      <c r="F34" s="111">
        <f>ROUND(SUM(BI81:BI101), 2)</f>
        <v>0</v>
      </c>
      <c r="G34" s="33"/>
      <c r="H34" s="33"/>
      <c r="I34" s="112">
        <v>0</v>
      </c>
      <c r="J34" s="111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9"/>
      <c r="J35" s="33"/>
      <c r="K35" s="36"/>
    </row>
    <row r="36" spans="2:11" s="1" customFormat="1" ht="25.35" customHeight="1">
      <c r="B36" s="32"/>
      <c r="C36" s="113"/>
      <c r="D36" s="114" t="s">
        <v>46</v>
      </c>
      <c r="E36" s="62"/>
      <c r="F36" s="62"/>
      <c r="G36" s="115" t="s">
        <v>47</v>
      </c>
      <c r="H36" s="116" t="s">
        <v>48</v>
      </c>
      <c r="I36" s="117"/>
      <c r="J36" s="118">
        <f>SUM(J27:J34)</f>
        <v>134017.16</v>
      </c>
      <c r="K36" s="119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0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21"/>
      <c r="J41" s="51"/>
      <c r="K41" s="122"/>
    </row>
    <row r="42" spans="2:11" s="1" customFormat="1" ht="36.950000000000003" customHeight="1">
      <c r="B42" s="32"/>
      <c r="C42" s="22" t="s">
        <v>114</v>
      </c>
      <c r="D42" s="33"/>
      <c r="E42" s="33"/>
      <c r="F42" s="33"/>
      <c r="G42" s="33"/>
      <c r="H42" s="33"/>
      <c r="I42" s="99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9"/>
      <c r="J43" s="33"/>
      <c r="K43" s="36"/>
    </row>
    <row r="44" spans="2:11" s="1" customFormat="1" ht="14.45" customHeight="1">
      <c r="B44" s="32"/>
      <c r="C44" s="29" t="s">
        <v>17</v>
      </c>
      <c r="D44" s="33"/>
      <c r="E44" s="33"/>
      <c r="F44" s="33"/>
      <c r="G44" s="33"/>
      <c r="H44" s="33"/>
      <c r="I44" s="99"/>
      <c r="J44" s="33"/>
      <c r="K44" s="36"/>
    </row>
    <row r="45" spans="2:11" s="1" customFormat="1" ht="22.5" customHeight="1">
      <c r="B45" s="32"/>
      <c r="C45" s="33"/>
      <c r="D45" s="33"/>
      <c r="E45" s="342" t="str">
        <f>E7</f>
        <v>Mutná - ČOV, kanalizace a vodovod</v>
      </c>
      <c r="F45" s="327"/>
      <c r="G45" s="327"/>
      <c r="H45" s="327"/>
      <c r="I45" s="99"/>
      <c r="J45" s="33"/>
      <c r="K45" s="36"/>
    </row>
    <row r="46" spans="2:11" s="1" customFormat="1" ht="14.45" customHeight="1">
      <c r="B46" s="32"/>
      <c r="C46" s="29" t="s">
        <v>112</v>
      </c>
      <c r="D46" s="33"/>
      <c r="E46" s="33"/>
      <c r="F46" s="33"/>
      <c r="G46" s="33"/>
      <c r="H46" s="33"/>
      <c r="I46" s="99"/>
      <c r="J46" s="33"/>
      <c r="K46" s="36"/>
    </row>
    <row r="47" spans="2:11" s="1" customFormat="1" ht="23.25" customHeight="1">
      <c r="B47" s="32"/>
      <c r="C47" s="33"/>
      <c r="D47" s="33"/>
      <c r="E47" s="343" t="str">
        <f>E9</f>
        <v>SO06 - ČOV - Terénní úpravy a oplocení areálu</v>
      </c>
      <c r="F47" s="327"/>
      <c r="G47" s="327"/>
      <c r="H47" s="327"/>
      <c r="I47" s="99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9"/>
      <c r="J48" s="33"/>
      <c r="K48" s="36"/>
    </row>
    <row r="49" spans="2:47" s="1" customFormat="1" ht="18" customHeight="1">
      <c r="B49" s="32"/>
      <c r="C49" s="29" t="s">
        <v>23</v>
      </c>
      <c r="D49" s="33"/>
      <c r="E49" s="33"/>
      <c r="F49" s="27" t="str">
        <f>F12</f>
        <v xml:space="preserve"> </v>
      </c>
      <c r="G49" s="33"/>
      <c r="H49" s="33"/>
      <c r="I49" s="100" t="s">
        <v>25</v>
      </c>
      <c r="J49" s="101">
        <f>IF(J12="","",J12)</f>
        <v>42508</v>
      </c>
      <c r="K49" s="36"/>
    </row>
    <row r="50" spans="2:47" s="1" customFormat="1" ht="6.95" customHeight="1">
      <c r="B50" s="32"/>
      <c r="C50" s="33"/>
      <c r="D50" s="33"/>
      <c r="E50" s="33"/>
      <c r="F50" s="33"/>
      <c r="G50" s="33"/>
      <c r="H50" s="33"/>
      <c r="I50" s="99"/>
      <c r="J50" s="33"/>
      <c r="K50" s="36"/>
    </row>
    <row r="51" spans="2:47" s="1" customFormat="1" ht="15">
      <c r="B51" s="32"/>
      <c r="C51" s="29" t="s">
        <v>28</v>
      </c>
      <c r="D51" s="33"/>
      <c r="E51" s="33"/>
      <c r="F51" s="27" t="str">
        <f>E15</f>
        <v xml:space="preserve"> </v>
      </c>
      <c r="G51" s="33"/>
      <c r="H51" s="33"/>
      <c r="I51" s="100" t="s">
        <v>33</v>
      </c>
      <c r="J51" s="27" t="str">
        <f>E21</f>
        <v xml:space="preserve"> </v>
      </c>
      <c r="K51" s="36"/>
    </row>
    <row r="52" spans="2:47" s="1" customFormat="1" ht="14.45" customHeight="1">
      <c r="B52" s="32"/>
      <c r="C52" s="29" t="s">
        <v>31</v>
      </c>
      <c r="D52" s="33"/>
      <c r="E52" s="33"/>
      <c r="F52" s="27" t="str">
        <f>IF(E18="","",E18)</f>
        <v/>
      </c>
      <c r="G52" s="33"/>
      <c r="H52" s="33"/>
      <c r="I52" s="99"/>
      <c r="J52" s="33"/>
      <c r="K52" s="36"/>
    </row>
    <row r="53" spans="2:47" s="1" customFormat="1" ht="10.35" customHeight="1">
      <c r="B53" s="32"/>
      <c r="C53" s="33"/>
      <c r="D53" s="33"/>
      <c r="E53" s="33"/>
      <c r="F53" s="33"/>
      <c r="G53" s="33"/>
      <c r="H53" s="33"/>
      <c r="I53" s="99"/>
      <c r="J53" s="33"/>
      <c r="K53" s="36"/>
    </row>
    <row r="54" spans="2:47" s="1" customFormat="1" ht="29.25" customHeight="1">
      <c r="B54" s="32"/>
      <c r="C54" s="123" t="s">
        <v>115</v>
      </c>
      <c r="D54" s="113"/>
      <c r="E54" s="113"/>
      <c r="F54" s="113"/>
      <c r="G54" s="113"/>
      <c r="H54" s="113"/>
      <c r="I54" s="124"/>
      <c r="J54" s="125" t="s">
        <v>116</v>
      </c>
      <c r="K54" s="126"/>
    </row>
    <row r="55" spans="2:47" s="1" customFormat="1" ht="10.35" customHeight="1">
      <c r="B55" s="32"/>
      <c r="C55" s="33"/>
      <c r="D55" s="33"/>
      <c r="E55" s="33"/>
      <c r="F55" s="33"/>
      <c r="G55" s="33"/>
      <c r="H55" s="33"/>
      <c r="I55" s="99"/>
      <c r="J55" s="33"/>
      <c r="K55" s="36"/>
    </row>
    <row r="56" spans="2:47" s="1" customFormat="1" ht="29.25" customHeight="1">
      <c r="B56" s="32"/>
      <c r="C56" s="127" t="s">
        <v>117</v>
      </c>
      <c r="D56" s="33"/>
      <c r="E56" s="33"/>
      <c r="F56" s="33"/>
      <c r="G56" s="33"/>
      <c r="H56" s="33"/>
      <c r="I56" s="99"/>
      <c r="J56" s="109">
        <f>J81</f>
        <v>110757.98000000001</v>
      </c>
      <c r="K56" s="36"/>
      <c r="AU56" s="16" t="s">
        <v>118</v>
      </c>
    </row>
    <row r="57" spans="2:47" s="8" customFormat="1" ht="24.95" customHeight="1">
      <c r="B57" s="128"/>
      <c r="C57" s="129"/>
      <c r="D57" s="130" t="s">
        <v>225</v>
      </c>
      <c r="E57" s="131"/>
      <c r="F57" s="131"/>
      <c r="G57" s="131"/>
      <c r="H57" s="131"/>
      <c r="I57" s="132"/>
      <c r="J57" s="133">
        <f>J82</f>
        <v>110757.98000000001</v>
      </c>
      <c r="K57" s="134"/>
    </row>
    <row r="58" spans="2:47" s="11" customFormat="1" ht="19.899999999999999" customHeight="1">
      <c r="B58" s="176"/>
      <c r="C58" s="177"/>
      <c r="D58" s="178" t="s">
        <v>226</v>
      </c>
      <c r="E58" s="179"/>
      <c r="F58" s="179"/>
      <c r="G58" s="179"/>
      <c r="H58" s="179"/>
      <c r="I58" s="180"/>
      <c r="J58" s="181">
        <f>J83</f>
        <v>13024.35</v>
      </c>
      <c r="K58" s="182"/>
    </row>
    <row r="59" spans="2:47" s="11" customFormat="1" ht="19.899999999999999" customHeight="1">
      <c r="B59" s="176"/>
      <c r="C59" s="177"/>
      <c r="D59" s="178" t="s">
        <v>302</v>
      </c>
      <c r="E59" s="179"/>
      <c r="F59" s="179"/>
      <c r="G59" s="179"/>
      <c r="H59" s="179"/>
      <c r="I59" s="180"/>
      <c r="J59" s="181">
        <f>J91</f>
        <v>13797.380000000001</v>
      </c>
      <c r="K59" s="182"/>
    </row>
    <row r="60" spans="2:47" s="11" customFormat="1" ht="19.899999999999999" customHeight="1">
      <c r="B60" s="176"/>
      <c r="C60" s="177"/>
      <c r="D60" s="178" t="s">
        <v>852</v>
      </c>
      <c r="E60" s="179"/>
      <c r="F60" s="179"/>
      <c r="G60" s="179"/>
      <c r="H60" s="179"/>
      <c r="I60" s="180"/>
      <c r="J60" s="181">
        <f>J96</f>
        <v>82812</v>
      </c>
      <c r="K60" s="182"/>
    </row>
    <row r="61" spans="2:47" s="11" customFormat="1" ht="19.899999999999999" customHeight="1">
      <c r="B61" s="176"/>
      <c r="C61" s="177"/>
      <c r="D61" s="178" t="s">
        <v>228</v>
      </c>
      <c r="E61" s="179"/>
      <c r="F61" s="179"/>
      <c r="G61" s="179"/>
      <c r="H61" s="179"/>
      <c r="I61" s="180"/>
      <c r="J61" s="181">
        <f>J100</f>
        <v>1124.25</v>
      </c>
      <c r="K61" s="182"/>
    </row>
    <row r="62" spans="2:47" s="1" customFormat="1" ht="21.75" customHeight="1">
      <c r="B62" s="32"/>
      <c r="C62" s="33"/>
      <c r="D62" s="33"/>
      <c r="E62" s="33"/>
      <c r="F62" s="33"/>
      <c r="G62" s="33"/>
      <c r="H62" s="33"/>
      <c r="I62" s="99"/>
      <c r="J62" s="33"/>
      <c r="K62" s="36"/>
    </row>
    <row r="63" spans="2:47" s="1" customFormat="1" ht="6.95" customHeight="1">
      <c r="B63" s="47"/>
      <c r="C63" s="48"/>
      <c r="D63" s="48"/>
      <c r="E63" s="48"/>
      <c r="F63" s="48"/>
      <c r="G63" s="48"/>
      <c r="H63" s="48"/>
      <c r="I63" s="120"/>
      <c r="J63" s="48"/>
      <c r="K63" s="49"/>
    </row>
    <row r="67" spans="2:20" s="1" customFormat="1" ht="6.95" customHeight="1">
      <c r="B67" s="50"/>
      <c r="C67" s="51"/>
      <c r="D67" s="51"/>
      <c r="E67" s="51"/>
      <c r="F67" s="51"/>
      <c r="G67" s="51"/>
      <c r="H67" s="51"/>
      <c r="I67" s="121"/>
      <c r="J67" s="51"/>
      <c r="K67" s="51"/>
      <c r="L67" s="32"/>
    </row>
    <row r="68" spans="2:20" s="1" customFormat="1" ht="36.950000000000003" customHeight="1">
      <c r="B68" s="32"/>
      <c r="C68" s="52" t="s">
        <v>120</v>
      </c>
      <c r="L68" s="32"/>
    </row>
    <row r="69" spans="2:20" s="1" customFormat="1" ht="6.95" customHeight="1">
      <c r="B69" s="32"/>
      <c r="L69" s="32"/>
    </row>
    <row r="70" spans="2:20" s="1" customFormat="1" ht="14.45" customHeight="1">
      <c r="B70" s="32"/>
      <c r="C70" s="54" t="s">
        <v>17</v>
      </c>
      <c r="L70" s="32"/>
    </row>
    <row r="71" spans="2:20" s="1" customFormat="1" ht="22.5" customHeight="1">
      <c r="B71" s="32"/>
      <c r="E71" s="345" t="str">
        <f>E7</f>
        <v>Mutná - ČOV, kanalizace a vodovod</v>
      </c>
      <c r="F71" s="322"/>
      <c r="G71" s="322"/>
      <c r="H71" s="322"/>
      <c r="L71" s="32"/>
    </row>
    <row r="72" spans="2:20" s="1" customFormat="1" ht="14.45" customHeight="1">
      <c r="B72" s="32"/>
      <c r="C72" s="54" t="s">
        <v>112</v>
      </c>
      <c r="L72" s="32"/>
    </row>
    <row r="73" spans="2:20" s="1" customFormat="1" ht="23.25" customHeight="1">
      <c r="B73" s="32"/>
      <c r="E73" s="319" t="str">
        <f>E9</f>
        <v>SO06 - ČOV - Terénní úpravy a oplocení areálu</v>
      </c>
      <c r="F73" s="322"/>
      <c r="G73" s="322"/>
      <c r="H73" s="322"/>
      <c r="L73" s="32"/>
    </row>
    <row r="74" spans="2:20" s="1" customFormat="1" ht="6.95" customHeight="1">
      <c r="B74" s="32"/>
      <c r="L74" s="32"/>
    </row>
    <row r="75" spans="2:20" s="1" customFormat="1" ht="18" customHeight="1">
      <c r="B75" s="32"/>
      <c r="C75" s="54" t="s">
        <v>23</v>
      </c>
      <c r="F75" s="135" t="str">
        <f>F12</f>
        <v xml:space="preserve"> </v>
      </c>
      <c r="I75" s="136" t="s">
        <v>25</v>
      </c>
      <c r="J75" s="58">
        <f>IF(J12="","",J12)</f>
        <v>42508</v>
      </c>
      <c r="L75" s="32"/>
    </row>
    <row r="76" spans="2:20" s="1" customFormat="1" ht="6.95" customHeight="1">
      <c r="B76" s="32"/>
      <c r="L76" s="32"/>
    </row>
    <row r="77" spans="2:20" s="1" customFormat="1" ht="15">
      <c r="B77" s="32"/>
      <c r="C77" s="54" t="s">
        <v>28</v>
      </c>
      <c r="F77" s="135" t="str">
        <f>E15</f>
        <v xml:space="preserve"> </v>
      </c>
      <c r="I77" s="136" t="s">
        <v>33</v>
      </c>
      <c r="J77" s="135" t="str">
        <f>E21</f>
        <v xml:space="preserve"> </v>
      </c>
      <c r="L77" s="32"/>
    </row>
    <row r="78" spans="2:20" s="1" customFormat="1" ht="14.45" customHeight="1">
      <c r="B78" s="32"/>
      <c r="C78" s="54" t="s">
        <v>31</v>
      </c>
      <c r="F78" s="135" t="str">
        <f>IF(E18="","",E18)</f>
        <v/>
      </c>
      <c r="L78" s="32"/>
    </row>
    <row r="79" spans="2:20" s="1" customFormat="1" ht="10.35" customHeight="1">
      <c r="B79" s="32"/>
      <c r="L79" s="32"/>
    </row>
    <row r="80" spans="2:20" s="9" customFormat="1" ht="29.25" customHeight="1">
      <c r="B80" s="137"/>
      <c r="C80" s="138" t="s">
        <v>121</v>
      </c>
      <c r="D80" s="139" t="s">
        <v>55</v>
      </c>
      <c r="E80" s="139" t="s">
        <v>51</v>
      </c>
      <c r="F80" s="139" t="s">
        <v>122</v>
      </c>
      <c r="G80" s="139" t="s">
        <v>123</v>
      </c>
      <c r="H80" s="139" t="s">
        <v>124</v>
      </c>
      <c r="I80" s="140" t="s">
        <v>125</v>
      </c>
      <c r="J80" s="139" t="s">
        <v>116</v>
      </c>
      <c r="K80" s="141" t="s">
        <v>126</v>
      </c>
      <c r="L80" s="137"/>
      <c r="M80" s="64" t="s">
        <v>127</v>
      </c>
      <c r="N80" s="65" t="s">
        <v>40</v>
      </c>
      <c r="O80" s="65" t="s">
        <v>128</v>
      </c>
      <c r="P80" s="65" t="s">
        <v>129</v>
      </c>
      <c r="Q80" s="65" t="s">
        <v>130</v>
      </c>
      <c r="R80" s="65" t="s">
        <v>131</v>
      </c>
      <c r="S80" s="65" t="s">
        <v>132</v>
      </c>
      <c r="T80" s="66" t="s">
        <v>133</v>
      </c>
    </row>
    <row r="81" spans="2:65" s="1" customFormat="1" ht="29.25" customHeight="1">
      <c r="B81" s="32"/>
      <c r="C81" s="68" t="s">
        <v>117</v>
      </c>
      <c r="J81" s="142">
        <f>BK81</f>
        <v>110757.98000000001</v>
      </c>
      <c r="L81" s="32"/>
      <c r="M81" s="67"/>
      <c r="N81" s="59"/>
      <c r="O81" s="59"/>
      <c r="P81" s="143">
        <f>P82</f>
        <v>0</v>
      </c>
      <c r="Q81" s="59"/>
      <c r="R81" s="143">
        <f>R82</f>
        <v>21.830039000000003</v>
      </c>
      <c r="S81" s="59"/>
      <c r="T81" s="144">
        <f>T82</f>
        <v>0</v>
      </c>
      <c r="AT81" s="16" t="s">
        <v>69</v>
      </c>
      <c r="AU81" s="16" t="s">
        <v>118</v>
      </c>
      <c r="BK81" s="145">
        <f>BK82</f>
        <v>110757.98000000001</v>
      </c>
    </row>
    <row r="82" spans="2:65" s="10" customFormat="1" ht="37.35" customHeight="1">
      <c r="B82" s="146"/>
      <c r="D82" s="155" t="s">
        <v>69</v>
      </c>
      <c r="E82" s="183" t="s">
        <v>229</v>
      </c>
      <c r="F82" s="183" t="s">
        <v>230</v>
      </c>
      <c r="I82" s="149"/>
      <c r="J82" s="184">
        <f>BK82</f>
        <v>110757.98000000001</v>
      </c>
      <c r="L82" s="146"/>
      <c r="M82" s="151"/>
      <c r="N82" s="152"/>
      <c r="O82" s="152"/>
      <c r="P82" s="153">
        <f>P83+P91+P96+P100</f>
        <v>0</v>
      </c>
      <c r="Q82" s="152"/>
      <c r="R82" s="153">
        <f>R83+R91+R96+R100</f>
        <v>21.830039000000003</v>
      </c>
      <c r="S82" s="152"/>
      <c r="T82" s="154">
        <f>T83+T91+T96+T100</f>
        <v>0</v>
      </c>
      <c r="AR82" s="155" t="s">
        <v>22</v>
      </c>
      <c r="AT82" s="156" t="s">
        <v>69</v>
      </c>
      <c r="AU82" s="156" t="s">
        <v>70</v>
      </c>
      <c r="AY82" s="155" t="s">
        <v>137</v>
      </c>
      <c r="BK82" s="157">
        <f>BK83+BK91+BK96+BK100</f>
        <v>110757.98000000001</v>
      </c>
    </row>
    <row r="83" spans="2:65" s="10" customFormat="1" ht="19.899999999999999" customHeight="1">
      <c r="B83" s="146"/>
      <c r="D83" s="147" t="s">
        <v>69</v>
      </c>
      <c r="E83" s="185" t="s">
        <v>22</v>
      </c>
      <c r="F83" s="185" t="s">
        <v>231</v>
      </c>
      <c r="I83" s="149"/>
      <c r="J83" s="186">
        <f>BK83</f>
        <v>13024.35</v>
      </c>
      <c r="L83" s="146"/>
      <c r="M83" s="151"/>
      <c r="N83" s="152"/>
      <c r="O83" s="152"/>
      <c r="P83" s="153">
        <f>SUM(P84:P90)</f>
        <v>0</v>
      </c>
      <c r="Q83" s="152"/>
      <c r="R83" s="153">
        <f>SUM(R84:R90)</f>
        <v>0</v>
      </c>
      <c r="S83" s="152"/>
      <c r="T83" s="154">
        <f>SUM(T84:T90)</f>
        <v>0</v>
      </c>
      <c r="AR83" s="155" t="s">
        <v>22</v>
      </c>
      <c r="AT83" s="156" t="s">
        <v>69</v>
      </c>
      <c r="AU83" s="156" t="s">
        <v>22</v>
      </c>
      <c r="AY83" s="155" t="s">
        <v>137</v>
      </c>
      <c r="BK83" s="157">
        <f>SUM(BK84:BK90)</f>
        <v>13024.35</v>
      </c>
    </row>
    <row r="84" spans="2:65" s="1" customFormat="1" ht="22.5" customHeight="1">
      <c r="B84" s="158"/>
      <c r="C84" s="159" t="s">
        <v>22</v>
      </c>
      <c r="D84" s="159" t="s">
        <v>138</v>
      </c>
      <c r="E84" s="160" t="s">
        <v>241</v>
      </c>
      <c r="F84" s="161" t="s">
        <v>242</v>
      </c>
      <c r="G84" s="162" t="s">
        <v>243</v>
      </c>
      <c r="H84" s="163">
        <v>45</v>
      </c>
      <c r="I84" s="164">
        <v>51.5</v>
      </c>
      <c r="J84" s="165">
        <f t="shared" ref="J84:J90" si="0">ROUND(I84*H84,2)</f>
        <v>2317.5</v>
      </c>
      <c r="K84" s="161" t="s">
        <v>235</v>
      </c>
      <c r="L84" s="32"/>
      <c r="M84" s="166" t="s">
        <v>3</v>
      </c>
      <c r="N84" s="167" t="s">
        <v>41</v>
      </c>
      <c r="O84" s="33"/>
      <c r="P84" s="168">
        <f t="shared" ref="P84:P90" si="1">O84*H84</f>
        <v>0</v>
      </c>
      <c r="Q84" s="168">
        <v>0</v>
      </c>
      <c r="R84" s="168">
        <f t="shared" ref="R84:R90" si="2">Q84*H84</f>
        <v>0</v>
      </c>
      <c r="S84" s="168">
        <v>0</v>
      </c>
      <c r="T84" s="169">
        <f t="shared" ref="T84:T90" si="3">S84*H84</f>
        <v>0</v>
      </c>
      <c r="AR84" s="16" t="s">
        <v>136</v>
      </c>
      <c r="AT84" s="16" t="s">
        <v>138</v>
      </c>
      <c r="AU84" s="16" t="s">
        <v>78</v>
      </c>
      <c r="AY84" s="16" t="s">
        <v>137</v>
      </c>
      <c r="BE84" s="170">
        <f t="shared" ref="BE84:BE90" si="4">IF(N84="základní",J84,0)</f>
        <v>2317.5</v>
      </c>
      <c r="BF84" s="170">
        <f t="shared" ref="BF84:BF90" si="5">IF(N84="snížená",J84,0)</f>
        <v>0</v>
      </c>
      <c r="BG84" s="170">
        <f t="shared" ref="BG84:BG90" si="6">IF(N84="zákl. přenesená",J84,0)</f>
        <v>0</v>
      </c>
      <c r="BH84" s="170">
        <f t="shared" ref="BH84:BH90" si="7">IF(N84="sníž. přenesená",J84,0)</f>
        <v>0</v>
      </c>
      <c r="BI84" s="170">
        <f t="shared" ref="BI84:BI90" si="8">IF(N84="nulová",J84,0)</f>
        <v>0</v>
      </c>
      <c r="BJ84" s="16" t="s">
        <v>22</v>
      </c>
      <c r="BK84" s="170">
        <f t="shared" ref="BK84:BK90" si="9">ROUND(I84*H84,2)</f>
        <v>2317.5</v>
      </c>
      <c r="BL84" s="16" t="s">
        <v>136</v>
      </c>
      <c r="BM84" s="16" t="s">
        <v>853</v>
      </c>
    </row>
    <row r="85" spans="2:65" s="1" customFormat="1" ht="22.5" customHeight="1">
      <c r="B85" s="158"/>
      <c r="C85" s="159" t="s">
        <v>78</v>
      </c>
      <c r="D85" s="159" t="s">
        <v>138</v>
      </c>
      <c r="E85" s="160" t="s">
        <v>822</v>
      </c>
      <c r="F85" s="161" t="s">
        <v>823</v>
      </c>
      <c r="G85" s="162" t="s">
        <v>243</v>
      </c>
      <c r="H85" s="163">
        <v>6</v>
      </c>
      <c r="I85" s="164">
        <v>103</v>
      </c>
      <c r="J85" s="165">
        <f t="shared" si="0"/>
        <v>618</v>
      </c>
      <c r="K85" s="161" t="s">
        <v>235</v>
      </c>
      <c r="L85" s="32"/>
      <c r="M85" s="166" t="s">
        <v>3</v>
      </c>
      <c r="N85" s="167" t="s">
        <v>41</v>
      </c>
      <c r="O85" s="33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6" t="s">
        <v>136</v>
      </c>
      <c r="AT85" s="16" t="s">
        <v>138</v>
      </c>
      <c r="AU85" s="16" t="s">
        <v>78</v>
      </c>
      <c r="AY85" s="16" t="s">
        <v>137</v>
      </c>
      <c r="BE85" s="170">
        <f t="shared" si="4"/>
        <v>618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6" t="s">
        <v>22</v>
      </c>
      <c r="BK85" s="170">
        <f t="shared" si="9"/>
        <v>618</v>
      </c>
      <c r="BL85" s="16" t="s">
        <v>136</v>
      </c>
      <c r="BM85" s="16" t="s">
        <v>854</v>
      </c>
    </row>
    <row r="86" spans="2:65" s="1" customFormat="1" ht="22.5" customHeight="1">
      <c r="B86" s="158"/>
      <c r="C86" s="159" t="s">
        <v>148</v>
      </c>
      <c r="D86" s="159" t="s">
        <v>138</v>
      </c>
      <c r="E86" s="160" t="s">
        <v>825</v>
      </c>
      <c r="F86" s="161" t="s">
        <v>826</v>
      </c>
      <c r="G86" s="162" t="s">
        <v>243</v>
      </c>
      <c r="H86" s="163">
        <v>3</v>
      </c>
      <c r="I86" s="164">
        <v>5.15</v>
      </c>
      <c r="J86" s="165">
        <f t="shared" si="0"/>
        <v>15.45</v>
      </c>
      <c r="K86" s="161" t="s">
        <v>235</v>
      </c>
      <c r="L86" s="32"/>
      <c r="M86" s="166" t="s">
        <v>3</v>
      </c>
      <c r="N86" s="167" t="s">
        <v>41</v>
      </c>
      <c r="O86" s="33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6" t="s">
        <v>136</v>
      </c>
      <c r="AT86" s="16" t="s">
        <v>138</v>
      </c>
      <c r="AU86" s="16" t="s">
        <v>78</v>
      </c>
      <c r="AY86" s="16" t="s">
        <v>137</v>
      </c>
      <c r="BE86" s="170">
        <f t="shared" si="4"/>
        <v>15.45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6" t="s">
        <v>22</v>
      </c>
      <c r="BK86" s="170">
        <f t="shared" si="9"/>
        <v>15.45</v>
      </c>
      <c r="BL86" s="16" t="s">
        <v>136</v>
      </c>
      <c r="BM86" s="16" t="s">
        <v>855</v>
      </c>
    </row>
    <row r="87" spans="2:65" s="1" customFormat="1" ht="22.5" customHeight="1">
      <c r="B87" s="158"/>
      <c r="C87" s="159" t="s">
        <v>136</v>
      </c>
      <c r="D87" s="159" t="s">
        <v>138</v>
      </c>
      <c r="E87" s="160" t="s">
        <v>260</v>
      </c>
      <c r="F87" s="161" t="s">
        <v>261</v>
      </c>
      <c r="G87" s="162" t="s">
        <v>243</v>
      </c>
      <c r="H87" s="163">
        <v>6</v>
      </c>
      <c r="I87" s="164">
        <v>103</v>
      </c>
      <c r="J87" s="165">
        <f t="shared" si="0"/>
        <v>618</v>
      </c>
      <c r="K87" s="161" t="s">
        <v>235</v>
      </c>
      <c r="L87" s="32"/>
      <c r="M87" s="166" t="s">
        <v>3</v>
      </c>
      <c r="N87" s="167" t="s">
        <v>41</v>
      </c>
      <c r="O87" s="33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6" t="s">
        <v>136</v>
      </c>
      <c r="AT87" s="16" t="s">
        <v>138</v>
      </c>
      <c r="AU87" s="16" t="s">
        <v>78</v>
      </c>
      <c r="AY87" s="16" t="s">
        <v>137</v>
      </c>
      <c r="BE87" s="170">
        <f t="shared" si="4"/>
        <v>618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6" t="s">
        <v>22</v>
      </c>
      <c r="BK87" s="170">
        <f t="shared" si="9"/>
        <v>618</v>
      </c>
      <c r="BL87" s="16" t="s">
        <v>136</v>
      </c>
      <c r="BM87" s="16" t="s">
        <v>856</v>
      </c>
    </row>
    <row r="88" spans="2:65" s="1" customFormat="1" ht="22.5" customHeight="1">
      <c r="B88" s="158"/>
      <c r="C88" s="159" t="s">
        <v>155</v>
      </c>
      <c r="D88" s="159" t="s">
        <v>138</v>
      </c>
      <c r="E88" s="160" t="s">
        <v>263</v>
      </c>
      <c r="F88" s="161" t="s">
        <v>264</v>
      </c>
      <c r="G88" s="162" t="s">
        <v>243</v>
      </c>
      <c r="H88" s="163">
        <v>6</v>
      </c>
      <c r="I88" s="164">
        <v>30.900000000000002</v>
      </c>
      <c r="J88" s="165">
        <f t="shared" si="0"/>
        <v>185.4</v>
      </c>
      <c r="K88" s="161" t="s">
        <v>235</v>
      </c>
      <c r="L88" s="32"/>
      <c r="M88" s="166" t="s">
        <v>3</v>
      </c>
      <c r="N88" s="167" t="s">
        <v>41</v>
      </c>
      <c r="O88" s="33"/>
      <c r="P88" s="168">
        <f t="shared" si="1"/>
        <v>0</v>
      </c>
      <c r="Q88" s="168">
        <v>0</v>
      </c>
      <c r="R88" s="168">
        <f t="shared" si="2"/>
        <v>0</v>
      </c>
      <c r="S88" s="168">
        <v>0</v>
      </c>
      <c r="T88" s="169">
        <f t="shared" si="3"/>
        <v>0</v>
      </c>
      <c r="AR88" s="16" t="s">
        <v>136</v>
      </c>
      <c r="AT88" s="16" t="s">
        <v>138</v>
      </c>
      <c r="AU88" s="16" t="s">
        <v>78</v>
      </c>
      <c r="AY88" s="16" t="s">
        <v>137</v>
      </c>
      <c r="BE88" s="170">
        <f t="shared" si="4"/>
        <v>185.4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6" t="s">
        <v>22</v>
      </c>
      <c r="BK88" s="170">
        <f t="shared" si="9"/>
        <v>185.4</v>
      </c>
      <c r="BL88" s="16" t="s">
        <v>136</v>
      </c>
      <c r="BM88" s="16" t="s">
        <v>857</v>
      </c>
    </row>
    <row r="89" spans="2:65" s="1" customFormat="1" ht="22.5" customHeight="1">
      <c r="B89" s="158"/>
      <c r="C89" s="159" t="s">
        <v>159</v>
      </c>
      <c r="D89" s="159" t="s">
        <v>138</v>
      </c>
      <c r="E89" s="160" t="s">
        <v>830</v>
      </c>
      <c r="F89" s="161" t="s">
        <v>831</v>
      </c>
      <c r="G89" s="162" t="s">
        <v>271</v>
      </c>
      <c r="H89" s="163">
        <v>300</v>
      </c>
      <c r="I89" s="164">
        <v>20.6</v>
      </c>
      <c r="J89" s="165">
        <f t="shared" si="0"/>
        <v>6180</v>
      </c>
      <c r="K89" s="161" t="s">
        <v>235</v>
      </c>
      <c r="L89" s="32"/>
      <c r="M89" s="166" t="s">
        <v>3</v>
      </c>
      <c r="N89" s="167" t="s">
        <v>41</v>
      </c>
      <c r="O89" s="33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6" t="s">
        <v>136</v>
      </c>
      <c r="AT89" s="16" t="s">
        <v>138</v>
      </c>
      <c r="AU89" s="16" t="s">
        <v>78</v>
      </c>
      <c r="AY89" s="16" t="s">
        <v>137</v>
      </c>
      <c r="BE89" s="170">
        <f t="shared" si="4"/>
        <v>6180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6" t="s">
        <v>22</v>
      </c>
      <c r="BK89" s="170">
        <f t="shared" si="9"/>
        <v>6180</v>
      </c>
      <c r="BL89" s="16" t="s">
        <v>136</v>
      </c>
      <c r="BM89" s="16" t="s">
        <v>858</v>
      </c>
    </row>
    <row r="90" spans="2:65" s="1" customFormat="1" ht="22.5" customHeight="1">
      <c r="B90" s="158"/>
      <c r="C90" s="159" t="s">
        <v>163</v>
      </c>
      <c r="D90" s="159" t="s">
        <v>138</v>
      </c>
      <c r="E90" s="160" t="s">
        <v>833</v>
      </c>
      <c r="F90" s="161" t="s">
        <v>834</v>
      </c>
      <c r="G90" s="162" t="s">
        <v>271</v>
      </c>
      <c r="H90" s="163">
        <v>300</v>
      </c>
      <c r="I90" s="164">
        <v>10.3</v>
      </c>
      <c r="J90" s="165">
        <f t="shared" si="0"/>
        <v>3090</v>
      </c>
      <c r="K90" s="161" t="s">
        <v>235</v>
      </c>
      <c r="L90" s="32"/>
      <c r="M90" s="166" t="s">
        <v>3</v>
      </c>
      <c r="N90" s="167" t="s">
        <v>41</v>
      </c>
      <c r="O90" s="33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6" t="s">
        <v>136</v>
      </c>
      <c r="AT90" s="16" t="s">
        <v>138</v>
      </c>
      <c r="AU90" s="16" t="s">
        <v>78</v>
      </c>
      <c r="AY90" s="16" t="s">
        <v>137</v>
      </c>
      <c r="BE90" s="170">
        <f t="shared" si="4"/>
        <v>3090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3090</v>
      </c>
      <c r="BL90" s="16" t="s">
        <v>136</v>
      </c>
      <c r="BM90" s="16" t="s">
        <v>859</v>
      </c>
    </row>
    <row r="91" spans="2:65" s="10" customFormat="1" ht="29.85" customHeight="1">
      <c r="B91" s="146"/>
      <c r="D91" s="147" t="s">
        <v>69</v>
      </c>
      <c r="E91" s="185" t="s">
        <v>155</v>
      </c>
      <c r="F91" s="185" t="s">
        <v>387</v>
      </c>
      <c r="I91" s="149"/>
      <c r="J91" s="186">
        <f>BK91</f>
        <v>13797.380000000001</v>
      </c>
      <c r="L91" s="146"/>
      <c r="M91" s="151"/>
      <c r="N91" s="152"/>
      <c r="O91" s="152"/>
      <c r="P91" s="153">
        <f>SUM(P92:P95)</f>
        <v>0</v>
      </c>
      <c r="Q91" s="152"/>
      <c r="R91" s="153">
        <f>SUM(R92:R95)</f>
        <v>17.402039000000002</v>
      </c>
      <c r="S91" s="152"/>
      <c r="T91" s="154">
        <f>SUM(T92:T95)</f>
        <v>0</v>
      </c>
      <c r="AR91" s="155" t="s">
        <v>22</v>
      </c>
      <c r="AT91" s="156" t="s">
        <v>69</v>
      </c>
      <c r="AU91" s="156" t="s">
        <v>22</v>
      </c>
      <c r="AY91" s="155" t="s">
        <v>137</v>
      </c>
      <c r="BK91" s="157">
        <f>SUM(BK92:BK95)</f>
        <v>13797.380000000001</v>
      </c>
    </row>
    <row r="92" spans="2:65" s="1" customFormat="1" ht="22.5" customHeight="1">
      <c r="B92" s="158"/>
      <c r="C92" s="159" t="s">
        <v>167</v>
      </c>
      <c r="D92" s="159" t="s">
        <v>138</v>
      </c>
      <c r="E92" s="160" t="s">
        <v>860</v>
      </c>
      <c r="F92" s="161" t="s">
        <v>861</v>
      </c>
      <c r="G92" s="162" t="s">
        <v>271</v>
      </c>
      <c r="H92" s="163">
        <v>18.350000000000001</v>
      </c>
      <c r="I92" s="164">
        <v>103</v>
      </c>
      <c r="J92" s="165">
        <f>ROUND(I92*H92,2)</f>
        <v>1890.05</v>
      </c>
      <c r="K92" s="161" t="s">
        <v>235</v>
      </c>
      <c r="L92" s="32"/>
      <c r="M92" s="166" t="s">
        <v>3</v>
      </c>
      <c r="N92" s="167" t="s">
        <v>41</v>
      </c>
      <c r="O92" s="33"/>
      <c r="P92" s="168">
        <f>O92*H92</f>
        <v>0</v>
      </c>
      <c r="Q92" s="168">
        <v>0.19694999999999999</v>
      </c>
      <c r="R92" s="168">
        <f>Q92*H92</f>
        <v>3.6140325</v>
      </c>
      <c r="S92" s="168">
        <v>0</v>
      </c>
      <c r="T92" s="169">
        <f>S92*H92</f>
        <v>0</v>
      </c>
      <c r="AR92" s="16" t="s">
        <v>136</v>
      </c>
      <c r="AT92" s="16" t="s">
        <v>138</v>
      </c>
      <c r="AU92" s="16" t="s">
        <v>78</v>
      </c>
      <c r="AY92" s="16" t="s">
        <v>137</v>
      </c>
      <c r="BE92" s="170">
        <f>IF(N92="základní",J92,0)</f>
        <v>1890.05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22</v>
      </c>
      <c r="BK92" s="170">
        <f>ROUND(I92*H92,2)</f>
        <v>1890.05</v>
      </c>
      <c r="BL92" s="16" t="s">
        <v>136</v>
      </c>
      <c r="BM92" s="16" t="s">
        <v>862</v>
      </c>
    </row>
    <row r="93" spans="2:65" s="1" customFormat="1" ht="22.5" customHeight="1">
      <c r="B93" s="158"/>
      <c r="C93" s="159" t="s">
        <v>171</v>
      </c>
      <c r="D93" s="159" t="s">
        <v>138</v>
      </c>
      <c r="E93" s="160" t="s">
        <v>863</v>
      </c>
      <c r="F93" s="161" t="s">
        <v>864</v>
      </c>
      <c r="G93" s="162" t="s">
        <v>271</v>
      </c>
      <c r="H93" s="163">
        <v>18.350000000000001</v>
      </c>
      <c r="I93" s="164">
        <v>133.9</v>
      </c>
      <c r="J93" s="165">
        <f>ROUND(I93*H93,2)</f>
        <v>2457.0700000000002</v>
      </c>
      <c r="K93" s="161" t="s">
        <v>235</v>
      </c>
      <c r="L93" s="32"/>
      <c r="M93" s="166" t="s">
        <v>3</v>
      </c>
      <c r="N93" s="167" t="s">
        <v>41</v>
      </c>
      <c r="O93" s="33"/>
      <c r="P93" s="168">
        <f>O93*H93</f>
        <v>0</v>
      </c>
      <c r="Q93" s="168">
        <v>0.48574000000000001</v>
      </c>
      <c r="R93" s="168">
        <f>Q93*H93</f>
        <v>8.9133290000000009</v>
      </c>
      <c r="S93" s="168">
        <v>0</v>
      </c>
      <c r="T93" s="169">
        <f>S93*H93</f>
        <v>0</v>
      </c>
      <c r="AR93" s="16" t="s">
        <v>136</v>
      </c>
      <c r="AT93" s="16" t="s">
        <v>138</v>
      </c>
      <c r="AU93" s="16" t="s">
        <v>78</v>
      </c>
      <c r="AY93" s="16" t="s">
        <v>137</v>
      </c>
      <c r="BE93" s="170">
        <f>IF(N93="základní",J93,0)</f>
        <v>2457.0700000000002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16" t="s">
        <v>22</v>
      </c>
      <c r="BK93" s="170">
        <f>ROUND(I93*H93,2)</f>
        <v>2457.0700000000002</v>
      </c>
      <c r="BL93" s="16" t="s">
        <v>136</v>
      </c>
      <c r="BM93" s="16" t="s">
        <v>865</v>
      </c>
    </row>
    <row r="94" spans="2:65" s="1" customFormat="1" ht="22.5" customHeight="1">
      <c r="B94" s="158"/>
      <c r="C94" s="159" t="s">
        <v>26</v>
      </c>
      <c r="D94" s="159" t="s">
        <v>138</v>
      </c>
      <c r="E94" s="160" t="s">
        <v>866</v>
      </c>
      <c r="F94" s="161" t="s">
        <v>867</v>
      </c>
      <c r="G94" s="162" t="s">
        <v>271</v>
      </c>
      <c r="H94" s="163">
        <v>18.350000000000001</v>
      </c>
      <c r="I94" s="164">
        <v>257.5</v>
      </c>
      <c r="J94" s="165">
        <f>ROUND(I94*H94,2)</f>
        <v>4725.13</v>
      </c>
      <c r="K94" s="161" t="s">
        <v>235</v>
      </c>
      <c r="L94" s="32"/>
      <c r="M94" s="166" t="s">
        <v>3</v>
      </c>
      <c r="N94" s="167" t="s">
        <v>41</v>
      </c>
      <c r="O94" s="33"/>
      <c r="P94" s="168">
        <f>O94*H94</f>
        <v>0</v>
      </c>
      <c r="Q94" s="168">
        <v>8.5650000000000004E-2</v>
      </c>
      <c r="R94" s="168">
        <f>Q94*H94</f>
        <v>1.5716775000000003</v>
      </c>
      <c r="S94" s="168">
        <v>0</v>
      </c>
      <c r="T94" s="169">
        <f>S94*H94</f>
        <v>0</v>
      </c>
      <c r="AR94" s="16" t="s">
        <v>136</v>
      </c>
      <c r="AT94" s="16" t="s">
        <v>138</v>
      </c>
      <c r="AU94" s="16" t="s">
        <v>78</v>
      </c>
      <c r="AY94" s="16" t="s">
        <v>137</v>
      </c>
      <c r="BE94" s="170">
        <f>IF(N94="základní",J94,0)</f>
        <v>4725.13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22</v>
      </c>
      <c r="BK94" s="170">
        <f>ROUND(I94*H94,2)</f>
        <v>4725.13</v>
      </c>
      <c r="BL94" s="16" t="s">
        <v>136</v>
      </c>
      <c r="BM94" s="16" t="s">
        <v>868</v>
      </c>
    </row>
    <row r="95" spans="2:65" s="1" customFormat="1" ht="22.5" customHeight="1">
      <c r="B95" s="158"/>
      <c r="C95" s="187" t="s">
        <v>212</v>
      </c>
      <c r="D95" s="187" t="s">
        <v>361</v>
      </c>
      <c r="E95" s="188" t="s">
        <v>869</v>
      </c>
      <c r="F95" s="189" t="s">
        <v>870</v>
      </c>
      <c r="G95" s="190" t="s">
        <v>271</v>
      </c>
      <c r="H95" s="191">
        <v>18.350000000000001</v>
      </c>
      <c r="I95" s="192">
        <v>257.5</v>
      </c>
      <c r="J95" s="193">
        <f>ROUND(I95*H95,2)</f>
        <v>4725.13</v>
      </c>
      <c r="K95" s="189" t="s">
        <v>235</v>
      </c>
      <c r="L95" s="194"/>
      <c r="M95" s="195" t="s">
        <v>3</v>
      </c>
      <c r="N95" s="196" t="s">
        <v>41</v>
      </c>
      <c r="O95" s="33"/>
      <c r="P95" s="168">
        <f>O95*H95</f>
        <v>0</v>
      </c>
      <c r="Q95" s="168">
        <v>0.18</v>
      </c>
      <c r="R95" s="168">
        <f>Q95*H95</f>
        <v>3.3029999999999999</v>
      </c>
      <c r="S95" s="168">
        <v>0</v>
      </c>
      <c r="T95" s="169">
        <f>S95*H95</f>
        <v>0</v>
      </c>
      <c r="AR95" s="16" t="s">
        <v>167</v>
      </c>
      <c r="AT95" s="16" t="s">
        <v>361</v>
      </c>
      <c r="AU95" s="16" t="s">
        <v>78</v>
      </c>
      <c r="AY95" s="16" t="s">
        <v>137</v>
      </c>
      <c r="BE95" s="170">
        <f>IF(N95="základní",J95,0)</f>
        <v>4725.13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6" t="s">
        <v>22</v>
      </c>
      <c r="BK95" s="170">
        <f>ROUND(I95*H95,2)</f>
        <v>4725.13</v>
      </c>
      <c r="BL95" s="16" t="s">
        <v>136</v>
      </c>
      <c r="BM95" s="16" t="s">
        <v>871</v>
      </c>
    </row>
    <row r="96" spans="2:65" s="10" customFormat="1" ht="29.85" customHeight="1">
      <c r="B96" s="146"/>
      <c r="D96" s="147" t="s">
        <v>69</v>
      </c>
      <c r="E96" s="185" t="s">
        <v>171</v>
      </c>
      <c r="F96" s="185" t="s">
        <v>872</v>
      </c>
      <c r="I96" s="149"/>
      <c r="J96" s="186">
        <f>BK96</f>
        <v>82812</v>
      </c>
      <c r="L96" s="146"/>
      <c r="M96" s="151"/>
      <c r="N96" s="152"/>
      <c r="O96" s="152"/>
      <c r="P96" s="153">
        <f>SUM(P97:P99)</f>
        <v>0</v>
      </c>
      <c r="Q96" s="152"/>
      <c r="R96" s="153">
        <f>SUM(R97:R99)</f>
        <v>4.4279999999999999</v>
      </c>
      <c r="S96" s="152"/>
      <c r="T96" s="154">
        <f>SUM(T97:T99)</f>
        <v>0</v>
      </c>
      <c r="AR96" s="155" t="s">
        <v>22</v>
      </c>
      <c r="AT96" s="156" t="s">
        <v>69</v>
      </c>
      <c r="AU96" s="156" t="s">
        <v>22</v>
      </c>
      <c r="AY96" s="155" t="s">
        <v>137</v>
      </c>
      <c r="BK96" s="157">
        <f>SUM(BK97:BK99)</f>
        <v>82812</v>
      </c>
    </row>
    <row r="97" spans="2:65" s="1" customFormat="1" ht="22.5" customHeight="1">
      <c r="B97" s="158"/>
      <c r="C97" s="159" t="s">
        <v>216</v>
      </c>
      <c r="D97" s="159" t="s">
        <v>138</v>
      </c>
      <c r="E97" s="160" t="s">
        <v>873</v>
      </c>
      <c r="F97" s="161" t="s">
        <v>874</v>
      </c>
      <c r="G97" s="162" t="s">
        <v>322</v>
      </c>
      <c r="H97" s="163">
        <v>62</v>
      </c>
      <c r="I97" s="164">
        <v>1236</v>
      </c>
      <c r="J97" s="165">
        <f>ROUND(I97*H97,2)</f>
        <v>76632</v>
      </c>
      <c r="K97" s="161" t="s">
        <v>142</v>
      </c>
      <c r="L97" s="32"/>
      <c r="M97" s="166" t="s">
        <v>3</v>
      </c>
      <c r="N97" s="167" t="s">
        <v>41</v>
      </c>
      <c r="O97" s="33"/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16" t="s">
        <v>136</v>
      </c>
      <c r="AT97" s="16" t="s">
        <v>138</v>
      </c>
      <c r="AU97" s="16" t="s">
        <v>78</v>
      </c>
      <c r="AY97" s="16" t="s">
        <v>137</v>
      </c>
      <c r="BE97" s="170">
        <f>IF(N97="základní",J97,0)</f>
        <v>76632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6" t="s">
        <v>22</v>
      </c>
      <c r="BK97" s="170">
        <f>ROUND(I97*H97,2)</f>
        <v>76632</v>
      </c>
      <c r="BL97" s="16" t="s">
        <v>136</v>
      </c>
      <c r="BM97" s="16" t="s">
        <v>875</v>
      </c>
    </row>
    <row r="98" spans="2:65" s="1" customFormat="1" ht="31.5" customHeight="1">
      <c r="B98" s="158"/>
      <c r="C98" s="159" t="s">
        <v>220</v>
      </c>
      <c r="D98" s="159" t="s">
        <v>138</v>
      </c>
      <c r="E98" s="160" t="s">
        <v>876</v>
      </c>
      <c r="F98" s="161" t="s">
        <v>877</v>
      </c>
      <c r="G98" s="162" t="s">
        <v>322</v>
      </c>
      <c r="H98" s="163">
        <v>24</v>
      </c>
      <c r="I98" s="164">
        <v>154.5</v>
      </c>
      <c r="J98" s="165">
        <f>ROUND(I98*H98,2)</f>
        <v>3708</v>
      </c>
      <c r="K98" s="161" t="s">
        <v>235</v>
      </c>
      <c r="L98" s="32"/>
      <c r="M98" s="166" t="s">
        <v>3</v>
      </c>
      <c r="N98" s="167" t="s">
        <v>41</v>
      </c>
      <c r="O98" s="33"/>
      <c r="P98" s="168">
        <f>O98*H98</f>
        <v>0</v>
      </c>
      <c r="Q98" s="168">
        <v>0.1295</v>
      </c>
      <c r="R98" s="168">
        <f>Q98*H98</f>
        <v>3.1080000000000001</v>
      </c>
      <c r="S98" s="168">
        <v>0</v>
      </c>
      <c r="T98" s="169">
        <f>S98*H98</f>
        <v>0</v>
      </c>
      <c r="AR98" s="16" t="s">
        <v>136</v>
      </c>
      <c r="AT98" s="16" t="s">
        <v>138</v>
      </c>
      <c r="AU98" s="16" t="s">
        <v>78</v>
      </c>
      <c r="AY98" s="16" t="s">
        <v>137</v>
      </c>
      <c r="BE98" s="170">
        <f>IF(N98="základní",J98,0)</f>
        <v>3708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22</v>
      </c>
      <c r="BK98" s="170">
        <f>ROUND(I98*H98,2)</f>
        <v>3708</v>
      </c>
      <c r="BL98" s="16" t="s">
        <v>136</v>
      </c>
      <c r="BM98" s="16" t="s">
        <v>878</v>
      </c>
    </row>
    <row r="99" spans="2:65" s="1" customFormat="1" ht="22.5" customHeight="1">
      <c r="B99" s="158"/>
      <c r="C99" s="187" t="s">
        <v>277</v>
      </c>
      <c r="D99" s="187" t="s">
        <v>361</v>
      </c>
      <c r="E99" s="188" t="s">
        <v>879</v>
      </c>
      <c r="F99" s="189" t="s">
        <v>880</v>
      </c>
      <c r="G99" s="190" t="s">
        <v>431</v>
      </c>
      <c r="H99" s="191">
        <v>24</v>
      </c>
      <c r="I99" s="192">
        <v>103</v>
      </c>
      <c r="J99" s="193">
        <f>ROUND(I99*H99,2)</f>
        <v>2472</v>
      </c>
      <c r="K99" s="189" t="s">
        <v>235</v>
      </c>
      <c r="L99" s="194"/>
      <c r="M99" s="195" t="s">
        <v>3</v>
      </c>
      <c r="N99" s="196" t="s">
        <v>41</v>
      </c>
      <c r="O99" s="33"/>
      <c r="P99" s="168">
        <f>O99*H99</f>
        <v>0</v>
      </c>
      <c r="Q99" s="168">
        <v>5.5E-2</v>
      </c>
      <c r="R99" s="168">
        <f>Q99*H99</f>
        <v>1.32</v>
      </c>
      <c r="S99" s="168">
        <v>0</v>
      </c>
      <c r="T99" s="169">
        <f>S99*H99</f>
        <v>0</v>
      </c>
      <c r="AR99" s="16" t="s">
        <v>167</v>
      </c>
      <c r="AT99" s="16" t="s">
        <v>361</v>
      </c>
      <c r="AU99" s="16" t="s">
        <v>78</v>
      </c>
      <c r="AY99" s="16" t="s">
        <v>137</v>
      </c>
      <c r="BE99" s="170">
        <f>IF(N99="základní",J99,0)</f>
        <v>2472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22</v>
      </c>
      <c r="BK99" s="170">
        <f>ROUND(I99*H99,2)</f>
        <v>2472</v>
      </c>
      <c r="BL99" s="16" t="s">
        <v>136</v>
      </c>
      <c r="BM99" s="16" t="s">
        <v>881</v>
      </c>
    </row>
    <row r="100" spans="2:65" s="10" customFormat="1" ht="29.85" customHeight="1">
      <c r="B100" s="146"/>
      <c r="D100" s="147" t="s">
        <v>69</v>
      </c>
      <c r="E100" s="185" t="s">
        <v>293</v>
      </c>
      <c r="F100" s="185" t="s">
        <v>294</v>
      </c>
      <c r="I100" s="149"/>
      <c r="J100" s="186">
        <f>BK100</f>
        <v>1124.25</v>
      </c>
      <c r="L100" s="146"/>
      <c r="M100" s="151"/>
      <c r="N100" s="152"/>
      <c r="O100" s="152"/>
      <c r="P100" s="153">
        <f>P101</f>
        <v>0</v>
      </c>
      <c r="Q100" s="152"/>
      <c r="R100" s="153">
        <f>R101</f>
        <v>0</v>
      </c>
      <c r="S100" s="152"/>
      <c r="T100" s="154">
        <f>T101</f>
        <v>0</v>
      </c>
      <c r="AR100" s="155" t="s">
        <v>22</v>
      </c>
      <c r="AT100" s="156" t="s">
        <v>69</v>
      </c>
      <c r="AU100" s="156" t="s">
        <v>22</v>
      </c>
      <c r="AY100" s="155" t="s">
        <v>137</v>
      </c>
      <c r="BK100" s="157">
        <f>BK101</f>
        <v>1124.25</v>
      </c>
    </row>
    <row r="101" spans="2:65" s="1" customFormat="1" ht="31.5" customHeight="1">
      <c r="B101" s="158"/>
      <c r="C101" s="159" t="s">
        <v>9</v>
      </c>
      <c r="D101" s="159" t="s">
        <v>138</v>
      </c>
      <c r="E101" s="160" t="s">
        <v>848</v>
      </c>
      <c r="F101" s="161" t="s">
        <v>849</v>
      </c>
      <c r="G101" s="162" t="s">
        <v>291</v>
      </c>
      <c r="H101" s="163">
        <v>21.83</v>
      </c>
      <c r="I101" s="164">
        <v>51.5</v>
      </c>
      <c r="J101" s="165">
        <f>ROUND(I101*H101,2)</f>
        <v>1124.25</v>
      </c>
      <c r="K101" s="161" t="s">
        <v>235</v>
      </c>
      <c r="L101" s="32"/>
      <c r="M101" s="166" t="s">
        <v>3</v>
      </c>
      <c r="N101" s="171" t="s">
        <v>41</v>
      </c>
      <c r="O101" s="172"/>
      <c r="P101" s="173">
        <f>O101*H101</f>
        <v>0</v>
      </c>
      <c r="Q101" s="173">
        <v>0</v>
      </c>
      <c r="R101" s="173">
        <f>Q101*H101</f>
        <v>0</v>
      </c>
      <c r="S101" s="173">
        <v>0</v>
      </c>
      <c r="T101" s="174">
        <f>S101*H101</f>
        <v>0</v>
      </c>
      <c r="AR101" s="16" t="s">
        <v>136</v>
      </c>
      <c r="AT101" s="16" t="s">
        <v>138</v>
      </c>
      <c r="AU101" s="16" t="s">
        <v>78</v>
      </c>
      <c r="AY101" s="16" t="s">
        <v>137</v>
      </c>
      <c r="BE101" s="170">
        <f>IF(N101="základní",J101,0)</f>
        <v>1124.25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22</v>
      </c>
      <c r="BK101" s="170">
        <f>ROUND(I101*H101,2)</f>
        <v>1124.25</v>
      </c>
      <c r="BL101" s="16" t="s">
        <v>136</v>
      </c>
      <c r="BM101" s="16" t="s">
        <v>882</v>
      </c>
    </row>
    <row r="102" spans="2:65" s="1" customFormat="1" ht="6.95" customHeight="1"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32"/>
    </row>
    <row r="186" spans="46:46">
      <c r="AT186" s="175"/>
    </row>
  </sheetData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099CCD06-1257-4AAB-86A0-7F8C3BF4E3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23</vt:i4>
      </vt:variant>
    </vt:vector>
  </HeadingPairs>
  <TitlesOfParts>
    <vt:vector size="35" baseType="lpstr">
      <vt:lpstr>Rekapitulace stavby</vt:lpstr>
      <vt:lpstr>PS01 - ČOV - BC 125 - tec...</vt:lpstr>
      <vt:lpstr>SO00 - Ostatní a všeobecn...</vt:lpstr>
      <vt:lpstr>SO01 - ČOV - BC 125 - sta...</vt:lpstr>
      <vt:lpstr>SO02 - Splašková kanalizace</vt:lpstr>
      <vt:lpstr>01 - Přívodní řad</vt:lpstr>
      <vt:lpstr>02 - Rozvodný řad</vt:lpstr>
      <vt:lpstr>SO04 - ČOV - Zpevněné plo...</vt:lpstr>
      <vt:lpstr>SO06 - ČOV - Terénní úpra...</vt:lpstr>
      <vt:lpstr>SO07 - ČOV - Vodovodní př...</vt:lpstr>
      <vt:lpstr>SO08 - ČOV - Vnitřní rozv...</vt:lpstr>
      <vt:lpstr>Pokyny pro vyplnění</vt:lpstr>
      <vt:lpstr>'01 - Přívodní řad'!Názvy_tisku</vt:lpstr>
      <vt:lpstr>'02 - Rozvodný řad'!Názvy_tisku</vt:lpstr>
      <vt:lpstr>'PS01 - ČOV - BC 125 - tec...'!Názvy_tisku</vt:lpstr>
      <vt:lpstr>'Rekapitulace stavby'!Názvy_tisku</vt:lpstr>
      <vt:lpstr>'SO00 - Ostatní a všeobecn...'!Názvy_tisku</vt:lpstr>
      <vt:lpstr>'SO01 - ČOV - BC 125 - sta...'!Názvy_tisku</vt:lpstr>
      <vt:lpstr>'SO02 - Splašková kanalizace'!Názvy_tisku</vt:lpstr>
      <vt:lpstr>'SO04 - ČOV - Zpevněné plo...'!Názvy_tisku</vt:lpstr>
      <vt:lpstr>'SO06 - ČOV - Terénní úpra...'!Názvy_tisku</vt:lpstr>
      <vt:lpstr>'SO07 - ČOV - Vodovodní př...'!Názvy_tisku</vt:lpstr>
      <vt:lpstr>'SO08 - ČOV - Vnitřní rozv...'!Názvy_tisku</vt:lpstr>
      <vt:lpstr>'01 - Přívodní řad'!Oblast_tisku</vt:lpstr>
      <vt:lpstr>'02 - Rozvodný řad'!Oblast_tisku</vt:lpstr>
      <vt:lpstr>'Pokyny pro vyplnění'!Oblast_tisku</vt:lpstr>
      <vt:lpstr>'PS01 - ČOV - BC 125 - tec...'!Oblast_tisku</vt:lpstr>
      <vt:lpstr>'Rekapitulace stavby'!Oblast_tisku</vt:lpstr>
      <vt:lpstr>'SO00 - Ostatní a všeobecn...'!Oblast_tisku</vt:lpstr>
      <vt:lpstr>'SO01 - ČOV - BC 125 - sta...'!Oblast_tisku</vt:lpstr>
      <vt:lpstr>'SO02 - Splašková kanalizace'!Oblast_tisku</vt:lpstr>
      <vt:lpstr>'SO04 - ČOV - Zpevněné plo...'!Oblast_tisku</vt:lpstr>
      <vt:lpstr>'SO06 - ČOV - Terénní úpra...'!Oblast_tisku</vt:lpstr>
      <vt:lpstr>'SO07 - ČOV - Vodovodní př...'!Oblast_tisku</vt:lpstr>
      <vt:lpstr>'SO08 - ČOV - Vnitřní rozv...'!Oblast_tisku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2016-04-06T11:11:52Z</dcterms:created>
  <dcterms:modified xsi:type="dcterms:W3CDTF">2016-07-25T13:49:18Z</dcterms:modified>
</cp:coreProperties>
</file>