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KrosData\Export\"/>
    </mc:Choice>
  </mc:AlternateContent>
  <bookViews>
    <workbookView xWindow="0" yWindow="0" windowWidth="0" windowHeight="0"/>
  </bookViews>
  <sheets>
    <sheet name="Rekapitulace stavby" sheetId="1" r:id="rId1"/>
    <sheet name="134-2024 - REKONSTRUKCE H..." sheetId="2" r:id="rId2"/>
  </sheets>
  <definedNames>
    <definedName name="_xlnm.Print_Area" localSheetId="0">'Rekapitulace stavby'!$D$4:$AO$76,'Rekapitulace stavby'!$C$82:$AQ$96</definedName>
    <definedName name="_xlnm.Print_Titles" localSheetId="0">'Rekapitulace stavby'!$92:$92</definedName>
    <definedName name="_xlnm._FilterDatabase" localSheetId="1" hidden="1">'134-2024 - REKONSTRUKCE H...'!$C$129:$K$311</definedName>
    <definedName name="_xlnm.Print_Area" localSheetId="1">'134-2024 - REKONSTRUKCE H...'!$C$4:$J$76,'134-2024 - REKONSTRUKCE H...'!$C$82:$J$113,'134-2024 - REKONSTRUKCE H...'!$C$119:$K$311</definedName>
    <definedName name="_xlnm.Print_Titles" localSheetId="1">'134-2024 - REKONSTRUKCE H...'!$129:$129</definedName>
  </definedNames>
  <calcPr/>
</workbook>
</file>

<file path=xl/calcChain.xml><?xml version="1.0" encoding="utf-8"?>
<calcChain xmlns="http://schemas.openxmlformats.org/spreadsheetml/2006/main">
  <c i="2" l="1" r="J35"/>
  <c r="J34"/>
  <c i="1" r="AY95"/>
  <c i="2" r="J33"/>
  <c i="1" r="AX95"/>
  <c i="2" r="BI311"/>
  <c r="BH311"/>
  <c r="BG311"/>
  <c r="BF311"/>
  <c r="T311"/>
  <c r="T310"/>
  <c r="R311"/>
  <c r="R310"/>
  <c r="P311"/>
  <c r="P310"/>
  <c r="BI309"/>
  <c r="BH309"/>
  <c r="BG309"/>
  <c r="BF309"/>
  <c r="T309"/>
  <c r="T308"/>
  <c r="R309"/>
  <c r="R308"/>
  <c r="P309"/>
  <c r="P308"/>
  <c r="BI307"/>
  <c r="BH307"/>
  <c r="BG307"/>
  <c r="BF307"/>
  <c r="T307"/>
  <c r="T306"/>
  <c r="T305"/>
  <c r="R307"/>
  <c r="R306"/>
  <c r="R305"/>
  <c r="P307"/>
  <c r="P306"/>
  <c r="P305"/>
  <c r="BI304"/>
  <c r="BH304"/>
  <c r="BG304"/>
  <c r="BF304"/>
  <c r="T304"/>
  <c r="R304"/>
  <c r="P304"/>
  <c r="BI303"/>
  <c r="BH303"/>
  <c r="BG303"/>
  <c r="BF303"/>
  <c r="T303"/>
  <c r="R303"/>
  <c r="P303"/>
  <c r="BI299"/>
  <c r="BH299"/>
  <c r="BG299"/>
  <c r="BF299"/>
  <c r="T299"/>
  <c r="R299"/>
  <c r="P299"/>
  <c r="BI297"/>
  <c r="BH297"/>
  <c r="BG297"/>
  <c r="BF297"/>
  <c r="T297"/>
  <c r="R297"/>
  <c r="P297"/>
  <c r="BI294"/>
  <c r="BH294"/>
  <c r="BG294"/>
  <c r="BF294"/>
  <c r="T294"/>
  <c r="R294"/>
  <c r="P294"/>
  <c r="BI291"/>
  <c r="BH291"/>
  <c r="BG291"/>
  <c r="BF291"/>
  <c r="T291"/>
  <c r="R291"/>
  <c r="P291"/>
  <c r="BI288"/>
  <c r="BH288"/>
  <c r="BG288"/>
  <c r="BF288"/>
  <c r="T288"/>
  <c r="R288"/>
  <c r="P288"/>
  <c r="BI285"/>
  <c r="BH285"/>
  <c r="BG285"/>
  <c r="BF285"/>
  <c r="T285"/>
  <c r="R285"/>
  <c r="P285"/>
  <c r="BI282"/>
  <c r="BH282"/>
  <c r="BG282"/>
  <c r="BF282"/>
  <c r="T282"/>
  <c r="R282"/>
  <c r="P282"/>
  <c r="BI278"/>
  <c r="BH278"/>
  <c r="BG278"/>
  <c r="BF278"/>
  <c r="T278"/>
  <c r="R278"/>
  <c r="P278"/>
  <c r="BI276"/>
  <c r="BH276"/>
  <c r="BG276"/>
  <c r="BF276"/>
  <c r="T276"/>
  <c r="R276"/>
  <c r="P276"/>
  <c r="BI274"/>
  <c r="BH274"/>
  <c r="BG274"/>
  <c r="BF274"/>
  <c r="T274"/>
  <c r="R274"/>
  <c r="P274"/>
  <c r="BI273"/>
  <c r="BH273"/>
  <c r="BG273"/>
  <c r="BF273"/>
  <c r="T273"/>
  <c r="R273"/>
  <c r="P273"/>
  <c r="BI271"/>
  <c r="BH271"/>
  <c r="BG271"/>
  <c r="BF271"/>
  <c r="T271"/>
  <c r="R271"/>
  <c r="P271"/>
  <c r="BI266"/>
  <c r="BH266"/>
  <c r="BG266"/>
  <c r="BF266"/>
  <c r="T266"/>
  <c r="R266"/>
  <c r="P266"/>
  <c r="BI264"/>
  <c r="BH264"/>
  <c r="BG264"/>
  <c r="BF264"/>
  <c r="T264"/>
  <c r="R264"/>
  <c r="P264"/>
  <c r="BI261"/>
  <c r="BH261"/>
  <c r="BG261"/>
  <c r="BF261"/>
  <c r="T261"/>
  <c r="R261"/>
  <c r="P261"/>
  <c r="BI257"/>
  <c r="BH257"/>
  <c r="BG257"/>
  <c r="BF257"/>
  <c r="T257"/>
  <c r="R257"/>
  <c r="P257"/>
  <c r="BI255"/>
  <c r="BH255"/>
  <c r="BG255"/>
  <c r="BF255"/>
  <c r="T255"/>
  <c r="R255"/>
  <c r="P255"/>
  <c r="BI252"/>
  <c r="BH252"/>
  <c r="BG252"/>
  <c r="BF252"/>
  <c r="T252"/>
  <c r="R252"/>
  <c r="P252"/>
  <c r="BI249"/>
  <c r="BH249"/>
  <c r="BG249"/>
  <c r="BF249"/>
  <c r="T249"/>
  <c r="R249"/>
  <c r="P249"/>
  <c r="BI246"/>
  <c r="BH246"/>
  <c r="BG246"/>
  <c r="BF246"/>
  <c r="T246"/>
  <c r="R246"/>
  <c r="P246"/>
  <c r="BI243"/>
  <c r="BH243"/>
  <c r="BG243"/>
  <c r="BF243"/>
  <c r="T243"/>
  <c r="R243"/>
  <c r="P243"/>
  <c r="BI240"/>
  <c r="BH240"/>
  <c r="BG240"/>
  <c r="BF240"/>
  <c r="T240"/>
  <c r="R240"/>
  <c r="P240"/>
  <c r="BI237"/>
  <c r="BH237"/>
  <c r="BG237"/>
  <c r="BF237"/>
  <c r="T237"/>
  <c r="R237"/>
  <c r="P237"/>
  <c r="BI234"/>
  <c r="BH234"/>
  <c r="BG234"/>
  <c r="BF234"/>
  <c r="T234"/>
  <c r="R234"/>
  <c r="P234"/>
  <c r="BI231"/>
  <c r="BH231"/>
  <c r="BG231"/>
  <c r="BF231"/>
  <c r="T231"/>
  <c r="R231"/>
  <c r="P231"/>
  <c r="BI230"/>
  <c r="BH230"/>
  <c r="BG230"/>
  <c r="BF230"/>
  <c r="T230"/>
  <c r="R230"/>
  <c r="P230"/>
  <c r="BI229"/>
  <c r="BH229"/>
  <c r="BG229"/>
  <c r="BF229"/>
  <c r="T229"/>
  <c r="R229"/>
  <c r="P229"/>
  <c r="BI228"/>
  <c r="BH228"/>
  <c r="BG228"/>
  <c r="BF228"/>
  <c r="T228"/>
  <c r="R228"/>
  <c r="P228"/>
  <c r="BI227"/>
  <c r="BH227"/>
  <c r="BG227"/>
  <c r="BF227"/>
  <c r="T227"/>
  <c r="R227"/>
  <c r="P227"/>
  <c r="BI226"/>
  <c r="BH226"/>
  <c r="BG226"/>
  <c r="BF226"/>
  <c r="T226"/>
  <c r="R226"/>
  <c r="P226"/>
  <c r="BI225"/>
  <c r="BH225"/>
  <c r="BG225"/>
  <c r="BF225"/>
  <c r="T225"/>
  <c r="R225"/>
  <c r="P225"/>
  <c r="BI224"/>
  <c r="BH224"/>
  <c r="BG224"/>
  <c r="BF224"/>
  <c r="T224"/>
  <c r="R224"/>
  <c r="P224"/>
  <c r="BI222"/>
  <c r="BH222"/>
  <c r="BG222"/>
  <c r="BF222"/>
  <c r="T222"/>
  <c r="R222"/>
  <c r="P222"/>
  <c r="BI218"/>
  <c r="BH218"/>
  <c r="BG218"/>
  <c r="BF218"/>
  <c r="T218"/>
  <c r="R218"/>
  <c r="P218"/>
  <c r="BI216"/>
  <c r="BH216"/>
  <c r="BG216"/>
  <c r="BF216"/>
  <c r="T216"/>
  <c r="R216"/>
  <c r="P216"/>
  <c r="BI212"/>
  <c r="BH212"/>
  <c r="BG212"/>
  <c r="BF212"/>
  <c r="T212"/>
  <c r="R212"/>
  <c r="P212"/>
  <c r="BI208"/>
  <c r="BH208"/>
  <c r="BG208"/>
  <c r="BF208"/>
  <c r="T208"/>
  <c r="R208"/>
  <c r="P208"/>
  <c r="BI204"/>
  <c r="BH204"/>
  <c r="BG204"/>
  <c r="BF204"/>
  <c r="T204"/>
  <c r="R204"/>
  <c r="P204"/>
  <c r="BI200"/>
  <c r="BH200"/>
  <c r="BG200"/>
  <c r="BF200"/>
  <c r="T200"/>
  <c r="R200"/>
  <c r="P200"/>
  <c r="BI198"/>
  <c r="BH198"/>
  <c r="BG198"/>
  <c r="BF198"/>
  <c r="T198"/>
  <c r="R198"/>
  <c r="P198"/>
  <c r="BI197"/>
  <c r="BH197"/>
  <c r="BG197"/>
  <c r="BF197"/>
  <c r="T197"/>
  <c r="R197"/>
  <c r="P197"/>
  <c r="BI196"/>
  <c r="BH196"/>
  <c r="BG196"/>
  <c r="BF196"/>
  <c r="T196"/>
  <c r="R196"/>
  <c r="P196"/>
  <c r="BI195"/>
  <c r="BH195"/>
  <c r="BG195"/>
  <c r="BF195"/>
  <c r="T195"/>
  <c r="R195"/>
  <c r="P195"/>
  <c r="BI193"/>
  <c r="BH193"/>
  <c r="BG193"/>
  <c r="BF193"/>
  <c r="T193"/>
  <c r="R193"/>
  <c r="P193"/>
  <c r="BI189"/>
  <c r="BH189"/>
  <c r="BG189"/>
  <c r="BF189"/>
  <c r="T189"/>
  <c r="R189"/>
  <c r="P189"/>
  <c r="BI186"/>
  <c r="BH186"/>
  <c r="BG186"/>
  <c r="BF186"/>
  <c r="T186"/>
  <c r="R186"/>
  <c r="P186"/>
  <c r="BI181"/>
  <c r="BH181"/>
  <c r="BG181"/>
  <c r="BF181"/>
  <c r="T181"/>
  <c r="R181"/>
  <c r="P181"/>
  <c r="BI177"/>
  <c r="BH177"/>
  <c r="BG177"/>
  <c r="BF177"/>
  <c r="T177"/>
  <c r="R177"/>
  <c r="P177"/>
  <c r="BI175"/>
  <c r="BH175"/>
  <c r="BG175"/>
  <c r="BF175"/>
  <c r="T175"/>
  <c r="R175"/>
  <c r="P175"/>
  <c r="BI173"/>
  <c r="BH173"/>
  <c r="BG173"/>
  <c r="BF173"/>
  <c r="T173"/>
  <c r="R173"/>
  <c r="P173"/>
  <c r="BI165"/>
  <c r="BH165"/>
  <c r="BG165"/>
  <c r="BF165"/>
  <c r="T165"/>
  <c r="R165"/>
  <c r="P165"/>
  <c r="BI161"/>
  <c r="BH161"/>
  <c r="BG161"/>
  <c r="BF161"/>
  <c r="T161"/>
  <c r="R161"/>
  <c r="P161"/>
  <c r="BI158"/>
  <c r="BH158"/>
  <c r="BG158"/>
  <c r="BF158"/>
  <c r="T158"/>
  <c r="R158"/>
  <c r="P158"/>
  <c r="BI155"/>
  <c r="BH155"/>
  <c r="BG155"/>
  <c r="BF155"/>
  <c r="T155"/>
  <c r="T154"/>
  <c r="R155"/>
  <c r="R154"/>
  <c r="P155"/>
  <c r="P154"/>
  <c r="BI153"/>
  <c r="BH153"/>
  <c r="BG153"/>
  <c r="BF153"/>
  <c r="T153"/>
  <c r="R153"/>
  <c r="P153"/>
  <c r="BI152"/>
  <c r="BH152"/>
  <c r="BG152"/>
  <c r="BF152"/>
  <c r="T152"/>
  <c r="R152"/>
  <c r="P152"/>
  <c r="BI151"/>
  <c r="BH151"/>
  <c r="BG151"/>
  <c r="BF151"/>
  <c r="T151"/>
  <c r="R151"/>
  <c r="P151"/>
  <c r="BI148"/>
  <c r="BH148"/>
  <c r="BG148"/>
  <c r="BF148"/>
  <c r="T148"/>
  <c r="R148"/>
  <c r="P148"/>
  <c r="BI147"/>
  <c r="BH147"/>
  <c r="BG147"/>
  <c r="BF147"/>
  <c r="T147"/>
  <c r="R147"/>
  <c r="P147"/>
  <c r="BI145"/>
  <c r="BH145"/>
  <c r="BG145"/>
  <c r="BF145"/>
  <c r="T145"/>
  <c r="R145"/>
  <c r="P145"/>
  <c r="BI144"/>
  <c r="BH144"/>
  <c r="BG144"/>
  <c r="BF144"/>
  <c r="T144"/>
  <c r="R144"/>
  <c r="P144"/>
  <c r="BI142"/>
  <c r="BH142"/>
  <c r="BG142"/>
  <c r="BF142"/>
  <c r="T142"/>
  <c r="R142"/>
  <c r="P142"/>
  <c r="BI141"/>
  <c r="BH141"/>
  <c r="BG141"/>
  <c r="BF141"/>
  <c r="T141"/>
  <c r="R141"/>
  <c r="P141"/>
  <c r="BI139"/>
  <c r="BH139"/>
  <c r="BG139"/>
  <c r="BF139"/>
  <c r="T139"/>
  <c r="R139"/>
  <c r="P139"/>
  <c r="BI134"/>
  <c r="BH134"/>
  <c r="BG134"/>
  <c r="BF134"/>
  <c r="T134"/>
  <c r="R134"/>
  <c r="P134"/>
  <c r="BI133"/>
  <c r="BH133"/>
  <c r="BG133"/>
  <c r="BF133"/>
  <c r="T133"/>
  <c r="R133"/>
  <c r="P133"/>
  <c r="J127"/>
  <c r="J126"/>
  <c r="F126"/>
  <c r="F124"/>
  <c r="E122"/>
  <c r="J90"/>
  <c r="J89"/>
  <c r="F89"/>
  <c r="F87"/>
  <c r="E85"/>
  <c r="J16"/>
  <c r="E16"/>
  <c r="F90"/>
  <c r="J15"/>
  <c r="J10"/>
  <c r="J87"/>
  <c i="1" r="L90"/>
  <c r="AM90"/>
  <c r="AM89"/>
  <c r="L89"/>
  <c r="AM87"/>
  <c r="L87"/>
  <c r="L85"/>
  <c r="L84"/>
  <c i="2" r="BK303"/>
  <c r="J264"/>
  <c r="BK237"/>
  <c r="BK229"/>
  <c r="J227"/>
  <c r="BK212"/>
  <c r="BK186"/>
  <c r="J175"/>
  <c r="J155"/>
  <c r="BK151"/>
  <c r="BK144"/>
  <c r="J139"/>
  <c r="J307"/>
  <c r="BK282"/>
  <c r="BK261"/>
  <c r="J204"/>
  <c r="BK196"/>
  <c r="J186"/>
  <c r="BK152"/>
  <c r="J142"/>
  <c r="J291"/>
  <c r="J282"/>
  <c r="J266"/>
  <c r="J240"/>
  <c r="BK231"/>
  <c r="J224"/>
  <c r="BK218"/>
  <c r="J198"/>
  <c r="BK193"/>
  <c r="BK155"/>
  <c r="J311"/>
  <c r="BK297"/>
  <c r="BK291"/>
  <c r="BK274"/>
  <c r="J273"/>
  <c r="J261"/>
  <c r="J246"/>
  <c r="BK240"/>
  <c r="J231"/>
  <c r="BK227"/>
  <c r="BK216"/>
  <c r="J177"/>
  <c r="J134"/>
  <c r="BK189"/>
  <c r="BK147"/>
  <c r="J299"/>
  <c r="J297"/>
  <c r="BK288"/>
  <c r="J274"/>
  <c r="BK264"/>
  <c r="J255"/>
  <c r="J249"/>
  <c r="BK230"/>
  <c r="J226"/>
  <c r="BK208"/>
  <c r="BK177"/>
  <c r="BK173"/>
  <c r="BK153"/>
  <c r="J147"/>
  <c r="BK142"/>
  <c r="BK311"/>
  <c r="BK304"/>
  <c r="BK278"/>
  <c r="J212"/>
  <c r="BK200"/>
  <c r="J173"/>
  <c r="BK148"/>
  <c r="BK139"/>
  <c r="J303"/>
  <c r="BK271"/>
  <c r="BK246"/>
  <c r="J225"/>
  <c r="BK222"/>
  <c r="J208"/>
  <c r="BK197"/>
  <c r="BK181"/>
  <c r="J153"/>
  <c r="J304"/>
  <c r="BK294"/>
  <c r="BK276"/>
  <c r="BK266"/>
  <c r="J257"/>
  <c r="BK249"/>
  <c r="BK234"/>
  <c r="J229"/>
  <c r="J218"/>
  <c r="J197"/>
  <c r="J195"/>
  <c r="J193"/>
  <c r="J151"/>
  <c r="BK141"/>
  <c i="1" r="AS94"/>
  <c i="2" r="J309"/>
  <c r="BK285"/>
  <c r="BK257"/>
  <c r="J252"/>
  <c r="J234"/>
  <c r="J228"/>
  <c r="BK225"/>
  <c r="BK195"/>
  <c r="BK175"/>
  <c r="BK161"/>
  <c r="J152"/>
  <c r="J145"/>
  <c r="J141"/>
  <c r="BK134"/>
  <c r="BK309"/>
  <c r="J285"/>
  <c r="J276"/>
  <c r="BK226"/>
  <c r="BK198"/>
  <c r="J189"/>
  <c r="J158"/>
  <c r="BK145"/>
  <c r="BK133"/>
  <c r="J288"/>
  <c r="BK273"/>
  <c r="BK252"/>
  <c r="J243"/>
  <c r="BK228"/>
  <c r="BK224"/>
  <c r="J216"/>
  <c r="BK204"/>
  <c r="J196"/>
  <c r="BK165"/>
  <c r="BK307"/>
  <c r="BK299"/>
  <c r="J294"/>
  <c r="J278"/>
  <c r="J271"/>
  <c r="BK255"/>
  <c r="BK243"/>
  <c r="J237"/>
  <c r="J230"/>
  <c r="J222"/>
  <c r="J200"/>
  <c r="J181"/>
  <c r="J165"/>
  <c r="J161"/>
  <c r="BK158"/>
  <c r="J148"/>
  <c r="J144"/>
  <c r="J133"/>
  <c l="1" r="R132"/>
  <c r="T143"/>
  <c r="R157"/>
  <c r="P176"/>
  <c r="P194"/>
  <c r="T199"/>
  <c r="T223"/>
  <c r="R256"/>
  <c r="BK277"/>
  <c r="J277"/>
  <c r="J107"/>
  <c r="BK143"/>
  <c r="J143"/>
  <c r="J97"/>
  <c r="R143"/>
  <c r="P157"/>
  <c r="R176"/>
  <c r="T194"/>
  <c r="P199"/>
  <c r="R223"/>
  <c r="P265"/>
  <c r="T277"/>
  <c r="P132"/>
  <c r="P143"/>
  <c r="T157"/>
  <c r="T176"/>
  <c r="R194"/>
  <c r="R199"/>
  <c r="P223"/>
  <c r="P256"/>
  <c r="BK265"/>
  <c r="J265"/>
  <c r="J106"/>
  <c r="R265"/>
  <c r="P277"/>
  <c r="T298"/>
  <c r="BK132"/>
  <c r="T132"/>
  <c r="T131"/>
  <c r="BK157"/>
  <c r="J157"/>
  <c r="J100"/>
  <c r="BK176"/>
  <c r="J176"/>
  <c r="J101"/>
  <c r="BK194"/>
  <c r="J194"/>
  <c r="J102"/>
  <c r="BK199"/>
  <c r="J199"/>
  <c r="J103"/>
  <c r="BK223"/>
  <c r="J223"/>
  <c r="J104"/>
  <c r="BK256"/>
  <c r="J256"/>
  <c r="J105"/>
  <c r="T256"/>
  <c r="T265"/>
  <c r="R277"/>
  <c r="BK298"/>
  <c r="J298"/>
  <c r="J108"/>
  <c r="P298"/>
  <c r="R298"/>
  <c r="BK154"/>
  <c r="J154"/>
  <c r="J98"/>
  <c r="BK306"/>
  <c r="J306"/>
  <c r="J110"/>
  <c r="BK308"/>
  <c r="J308"/>
  <c r="J111"/>
  <c r="BK310"/>
  <c r="J310"/>
  <c r="J112"/>
  <c r="J124"/>
  <c r="F127"/>
  <c r="BE139"/>
  <c r="BE141"/>
  <c r="BE142"/>
  <c r="BE145"/>
  <c r="BE173"/>
  <c r="BE175"/>
  <c r="BE181"/>
  <c r="BE225"/>
  <c r="BE228"/>
  <c r="BE231"/>
  <c r="BE237"/>
  <c r="BE240"/>
  <c r="BE246"/>
  <c r="BE252"/>
  <c r="BE264"/>
  <c r="BE266"/>
  <c r="BE273"/>
  <c r="BE278"/>
  <c r="BE282"/>
  <c r="BE291"/>
  <c r="BE294"/>
  <c r="BE297"/>
  <c r="BE303"/>
  <c r="BE309"/>
  <c r="BE152"/>
  <c r="BE177"/>
  <c r="BE186"/>
  <c r="BE189"/>
  <c r="BE198"/>
  <c r="BE216"/>
  <c r="BE224"/>
  <c r="BE226"/>
  <c r="BE229"/>
  <c r="BE230"/>
  <c r="BE255"/>
  <c r="BE276"/>
  <c r="BE307"/>
  <c r="BE134"/>
  <c r="BE153"/>
  <c r="BE155"/>
  <c r="BE161"/>
  <c r="BE165"/>
  <c r="BE212"/>
  <c r="BE222"/>
  <c r="BE257"/>
  <c r="BE274"/>
  <c r="BE285"/>
  <c r="BE288"/>
  <c r="BE304"/>
  <c r="BE311"/>
  <c r="BE133"/>
  <c r="BE144"/>
  <c r="BE147"/>
  <c r="BE148"/>
  <c r="BE151"/>
  <c r="BE158"/>
  <c r="BE193"/>
  <c r="BE195"/>
  <c r="BE196"/>
  <c r="BE197"/>
  <c r="BE200"/>
  <c r="BE204"/>
  <c r="BE208"/>
  <c r="BE218"/>
  <c r="BE227"/>
  <c r="BE234"/>
  <c r="BE243"/>
  <c r="BE249"/>
  <c r="BE261"/>
  <c r="BE271"/>
  <c r="BE299"/>
  <c r="F34"/>
  <c i="1" r="BC95"/>
  <c r="BC94"/>
  <c r="W32"/>
  <c i="2" r="F32"/>
  <c i="1" r="BA95"/>
  <c r="BA94"/>
  <c r="W30"/>
  <c i="2" r="F35"/>
  <c i="1" r="BD95"/>
  <c r="BD94"/>
  <c r="W33"/>
  <c i="2" r="J32"/>
  <c i="1" r="AW95"/>
  <c i="2" r="F33"/>
  <c i="1" r="BB95"/>
  <c r="BB94"/>
  <c r="AX94"/>
  <c i="2" l="1" r="T156"/>
  <c r="T130"/>
  <c r="R156"/>
  <c r="BK131"/>
  <c r="P131"/>
  <c r="P156"/>
  <c r="R131"/>
  <c r="R130"/>
  <c r="J132"/>
  <c r="J96"/>
  <c r="BK156"/>
  <c r="J156"/>
  <c r="J99"/>
  <c r="BK305"/>
  <c r="J305"/>
  <c r="J109"/>
  <c r="F31"/>
  <c i="1" r="AZ95"/>
  <c r="AZ94"/>
  <c r="AV94"/>
  <c r="AK29"/>
  <c r="AW94"/>
  <c r="AK30"/>
  <c r="W31"/>
  <c r="AY94"/>
  <c i="2" r="J31"/>
  <c i="1" r="AV95"/>
  <c r="AT95"/>
  <c i="2" l="1" r="P130"/>
  <c i="1" r="AU95"/>
  <c i="2" r="BK130"/>
  <c r="J130"/>
  <c r="J131"/>
  <c r="J95"/>
  <c i="1" r="AU94"/>
  <c r="W29"/>
  <c r="AT94"/>
  <c i="2" r="J28"/>
  <c i="1" r="AG95"/>
  <c r="AG94"/>
  <c r="AK26"/>
  <c r="AK35"/>
  <c i="2" l="1" r="J37"/>
  <c r="J94"/>
  <c i="1" r="AN94"/>
  <c r="AN95"/>
</calcChain>
</file>

<file path=xl/sharedStrings.xml><?xml version="1.0" encoding="utf-8"?>
<sst xmlns="http://schemas.openxmlformats.org/spreadsheetml/2006/main">
  <si>
    <t>Export Komplet</t>
  </si>
  <si>
    <t/>
  </si>
  <si>
    <t>2.0</t>
  </si>
  <si>
    <t>False</t>
  </si>
  <si>
    <t>{837f4d75-6637-4956-b009-ec925928d3fb}</t>
  </si>
  <si>
    <t xml:space="preserve">&gt;&gt;  skryté sloupce  &lt;&lt;</t>
  </si>
  <si>
    <t>0,01</t>
  </si>
  <si>
    <t>21</t>
  </si>
  <si>
    <t>12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</si>
  <si>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</si>
  <si>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</si>
  <si>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</si>
  <si>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</si>
  <si>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</si>
  <si>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134/2024</t>
  </si>
  <si>
    <t xml:space="preserve"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</si>
  <si>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</si>
  <si>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 xml:space="preserve">REKONSTRUKCE HAVARIJNÍHO STAVU STŘECHY  OBJEKTU MATEŘSKÉ ŠKOLKY  PRAHA - SATALICE</t>
  </si>
  <si>
    <t>KSO:</t>
  </si>
  <si>
    <t>CC-CZ:</t>
  </si>
  <si>
    <t>Místo:</t>
  </si>
  <si>
    <t>čp.385, ulice U obory</t>
  </si>
  <si>
    <t>Datum:</t>
  </si>
  <si>
    <t>18. 4. 2024</t>
  </si>
  <si>
    <t>Zadavatel:</t>
  </si>
  <si>
    <t>IČ:</t>
  </si>
  <si>
    <t>Městská část Praha – Satalice</t>
  </si>
  <si>
    <t>DIČ:</t>
  </si>
  <si>
    <t>Uchazeč:</t>
  </si>
  <si>
    <t>Vyplň údaj</t>
  </si>
  <si>
    <t>Projektant:</t>
  </si>
  <si>
    <t>Ing. arch. Jiří Šesták</t>
  </si>
  <si>
    <t>True</t>
  </si>
  <si>
    <t>Zpracovatel:</t>
  </si>
  <si>
    <t>01890000</t>
  </si>
  <si>
    <t>Jan Petr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</si>
  <si>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</si>
  <si>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</si>
  <si>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</si>
  <si>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</si>
  <si>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</si>
  <si>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</si>
  <si>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</si>
  <si>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</si>
  <si>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</si>
  <si>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</si>
  <si>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</si>
  <si>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</si>
  <si>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</si>
  <si>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</si>
  <si>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</si>
  <si>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</si>
  <si>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</si>
  <si>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</si>
  <si>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</si>
  <si>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</si>
  <si>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</si>
  <si>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</si>
  <si>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</si>
  <si>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</si>
  <si>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</si>
  <si>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</si>
  <si>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</si>
  <si>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</si>
  <si>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</si>
  <si>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</si>
  <si>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</si>
  <si>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</si>
  <si>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</si>
  <si>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</si>
  <si>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</si>
  <si>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</si>
  <si>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</si>
  <si>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</si>
  <si>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</si>
  <si>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</si>
  <si>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</si>
  <si>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</si>
  <si>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</si>
  <si>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</si>
  <si>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</si>
  <si>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</si>
  <si>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</si>
  <si>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</si>
  <si>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</si>
  <si>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</si>
  <si>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</si>
  <si>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</si>
  <si>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</si>
  <si>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</si>
  <si>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</si>
  <si>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</si>
  <si>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</si>
  <si>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</si>
  <si>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</si>
  <si>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</si>
  <si>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712 - Povlakové krytiny</t>
  </si>
  <si>
    <t xml:space="preserve">    713 - Izolace tepelné</t>
  </si>
  <si>
    <t xml:space="preserve">    741 - Elektroinstalace - silnoproud</t>
  </si>
  <si>
    <t xml:space="preserve">    762 - Konstrukce tesařské</t>
  </si>
  <si>
    <t xml:space="preserve">    764 - Konstrukce klempířské</t>
  </si>
  <si>
    <t xml:space="preserve">    765 - Krytina skládaná</t>
  </si>
  <si>
    <t xml:space="preserve">    766 - Konstrukce truhlářské</t>
  </si>
  <si>
    <t xml:space="preserve">    767 - Konstrukce zámečnické</t>
  </si>
  <si>
    <t xml:space="preserve">    783 - Dokončovací práce - nátěry</t>
  </si>
  <si>
    <t>VRN - Vedlejší rozpočtové náklady</t>
  </si>
  <si>
    <t xml:space="preserve">    VRN3 - Zařízení staveniště</t>
  </si>
  <si>
    <t xml:space="preserve">    VRN6 - Územní vlivy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</si>
  <si>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</si>
  <si>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</si>
  <si>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</si>
  <si>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</si>
  <si>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</si>
  <si>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</si>
  <si>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</si>
  <si>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</si>
  <si>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</si>
  <si>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</si>
  <si>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</si>
  <si>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</si>
  <si>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</si>
  <si>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</si>
  <si>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</si>
  <si>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</si>
  <si>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</si>
  <si>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9</t>
  </si>
  <si>
    <t>Ostatní konstrukce a práce, bourání</t>
  </si>
  <si>
    <t>K</t>
  </si>
  <si>
    <t>900R001</t>
  </si>
  <si>
    <t>Staveništní výtah - montáž, nájem , demontáž</t>
  </si>
  <si>
    <t>soubor</t>
  </si>
  <si>
    <t>4</t>
  </si>
  <si>
    <t>2128847823</t>
  </si>
  <si>
    <t>941111111</t>
  </si>
  <si>
    <t>Montáž lešení řadového trubkového lehkého s podlahami zatížení do 200 kg/m2 š od 0,6 do 0,9 m v do 10 m</t>
  </si>
  <si>
    <t>m2</t>
  </si>
  <si>
    <t>CS ÚRS 2024 01</t>
  </si>
  <si>
    <t>-628518763</t>
  </si>
  <si>
    <t>VV</t>
  </si>
  <si>
    <t>pro uvažovaný fasádní obklad</t>
  </si>
  <si>
    <t>12*8*2</t>
  </si>
  <si>
    <t>Součet</t>
  </si>
  <si>
    <t>192*1,3 'Přepočtené koeficientem množství</t>
  </si>
  <si>
    <t>3</t>
  </si>
  <si>
    <t>941111211</t>
  </si>
  <si>
    <t>Příplatek k lešení řadovému trubkovému lehkému s podlahami do 200 kg/m2 š od 0,6 do 0,9 m v do 10 m za každý den použití</t>
  </si>
  <si>
    <t>540453131</t>
  </si>
  <si>
    <t>249,6*60 'Přepočtené koeficientem množství</t>
  </si>
  <si>
    <t>941111311</t>
  </si>
  <si>
    <t>Odborná prohlídka lešení řadového trubkového lehkého s podlahami zatížení do 200 kg/m2 š od 0,6 do 1,5 m v do 25 m pl do 500 m2 nezakrytého</t>
  </si>
  <si>
    <t>kus</t>
  </si>
  <si>
    <t>1992101940</t>
  </si>
  <si>
    <t>5</t>
  </si>
  <si>
    <t>941111811</t>
  </si>
  <si>
    <t>Demontáž lešení řadového trubkového lehkého s podlahami zatížení do 200 kg/m2 š od 0,6 do 0,9 m v do 10 m</t>
  </si>
  <si>
    <t>435245183</t>
  </si>
  <si>
    <t>997</t>
  </si>
  <si>
    <t>Přesun sutě</t>
  </si>
  <si>
    <t>6</t>
  </si>
  <si>
    <t>997013152</t>
  </si>
  <si>
    <t>Vnitrostaveništní doprava suti a vybouraných hmot pro budovy v přes 6 do 9 m s omezením mechanizace</t>
  </si>
  <si>
    <t>t</t>
  </si>
  <si>
    <t>-1678721969</t>
  </si>
  <si>
    <t>7</t>
  </si>
  <si>
    <t>997013509</t>
  </si>
  <si>
    <t>Příplatek k odvozu suti a vybouraných hmot na skládku ZKD 1 km přes 1 km</t>
  </si>
  <si>
    <t>1556359420</t>
  </si>
  <si>
    <t>34,17*30 'Přepočtené koeficientem množství</t>
  </si>
  <si>
    <t>8</t>
  </si>
  <si>
    <t>997013511</t>
  </si>
  <si>
    <t>Odvoz suti a vybouraných hmot z meziskládky na skládku do 1 km s naložením a se složením</t>
  </si>
  <si>
    <t>-1405134242</t>
  </si>
  <si>
    <t>997013631</t>
  </si>
  <si>
    <t>Poplatek za uložení na skládce (skládkovné) stavebního odpadu směsného kód odpadu 17 09 04</t>
  </si>
  <si>
    <t>-1943794128</t>
  </si>
  <si>
    <t>0,452+0,06</t>
  </si>
  <si>
    <t>10</t>
  </si>
  <si>
    <t>997013811</t>
  </si>
  <si>
    <t>Poplatek za uložení na skládce (skládkovné) stavebního odpadu dřevěného kód odpadu 17 02 01</t>
  </si>
  <si>
    <t>965879535</t>
  </si>
  <si>
    <t>11</t>
  </si>
  <si>
    <t>997013813</t>
  </si>
  <si>
    <t>Poplatek za uložení na skládce (skládkovné) stavebního odpadu z plastických hmot kód odpadu 17 02 03</t>
  </si>
  <si>
    <t>-1668295087</t>
  </si>
  <si>
    <t>997013814</t>
  </si>
  <si>
    <t>Poplatek za uložení na skládce (skládkovné) stavebního odpadu izolací kód odpadu 17 06 04</t>
  </si>
  <si>
    <t>1868956135</t>
  </si>
  <si>
    <t>998</t>
  </si>
  <si>
    <t>Přesun hmot</t>
  </si>
  <si>
    <t>13</t>
  </si>
  <si>
    <t>998011009</t>
  </si>
  <si>
    <t>Přesun hmot pro budovy zděné s omezením mechanizace pro budovy v přes 6 do 12 m</t>
  </si>
  <si>
    <t>-1648303352</t>
  </si>
  <si>
    <t>PSV</t>
  </si>
  <si>
    <t>Práce a dodávky PSV</t>
  </si>
  <si>
    <t>712</t>
  </si>
  <si>
    <t>Povlakové krytiny</t>
  </si>
  <si>
    <t>14</t>
  </si>
  <si>
    <t>712340833</t>
  </si>
  <si>
    <t>Odstranění povlakové krytiny střech do 10° z pásů NAIP přitavených v plné ploše třívrstvé</t>
  </si>
  <si>
    <t>16</t>
  </si>
  <si>
    <t>-951829970</t>
  </si>
  <si>
    <t>"X" 18.5+225,4+13,4+225,3+17,4</t>
  </si>
  <si>
    <t>15</t>
  </si>
  <si>
    <t>712361803</t>
  </si>
  <si>
    <t>Odstranění povlakové krytiny střech do 10° z fólií přilepených v plné ploše</t>
  </si>
  <si>
    <t>1404898600</t>
  </si>
  <si>
    <t>"Y" 6.6</t>
  </si>
  <si>
    <t>712363412.R01</t>
  </si>
  <si>
    <t>Provedení povlak krytiny mechanicky kotvenou do dřeva TI tl do 100 mm, budova v do 18 m</t>
  </si>
  <si>
    <t>333029459</t>
  </si>
  <si>
    <t>"S1" (225,3+225,4)</t>
  </si>
  <si>
    <t>"vytažení na atiky + 15%" 450,5*0,15</t>
  </si>
  <si>
    <t>"S2" (13,4+18,5+17,52)</t>
  </si>
  <si>
    <t>"vytažení na atiky + 15%" 49,42*0,15</t>
  </si>
  <si>
    <t>"S3" 6,7</t>
  </si>
  <si>
    <t>"vytažení na atiky + 15%" 6,7*0,15</t>
  </si>
  <si>
    <t>17</t>
  </si>
  <si>
    <t>M</t>
  </si>
  <si>
    <t>28322012</t>
  </si>
  <si>
    <t>fólie hydroizolační střešní mPVC mechanicky kotvená šedá tl 1,5mm</t>
  </si>
  <si>
    <t>32</t>
  </si>
  <si>
    <t>418405990</t>
  </si>
  <si>
    <t>582,813*1,165 'Přepočtené koeficientem množství</t>
  </si>
  <si>
    <t>18</t>
  </si>
  <si>
    <t>998712112</t>
  </si>
  <si>
    <t>Přesun hmot tonážní pro krytiny povlakové s omezením mechanizace v objektech v přes 6 do 12 m</t>
  </si>
  <si>
    <t>1800702915</t>
  </si>
  <si>
    <t>713</t>
  </si>
  <si>
    <t>Izolace tepelné</t>
  </si>
  <si>
    <t>19</t>
  </si>
  <si>
    <t>713140832</t>
  </si>
  <si>
    <t>Odstranění tepelné izolace střech nadstřešní připevněné z vláknitých materiálů nasáklých vodou tl do 100 mm</t>
  </si>
  <si>
    <t>452144909</t>
  </si>
  <si>
    <t>20</t>
  </si>
  <si>
    <t>713141151</t>
  </si>
  <si>
    <t>Montáž izolace tepelné střech plochých kladené volně 1 vrstva rohoží, pásů, dílců, desek</t>
  </si>
  <si>
    <t>-1995549274</t>
  </si>
  <si>
    <t>63140400</t>
  </si>
  <si>
    <t>deska tepelně izolační minerální plochých střech dvouvrstvá λ=0,038-0,039 tl 60mm</t>
  </si>
  <si>
    <t>-767662098</t>
  </si>
  <si>
    <t>P</t>
  </si>
  <si>
    <t xml:space="preserve">Poznámka k položce:_x000d_
Tepelně izolační vrstva - Izolační desky z čedičové minerální vlny např. Isover XH tl.  60 mm, kotvené k podkladu, _x000d_
Deklarovaný součinitel tepelné vodivosti λD 2) [W·m-1·K-1] Deklarace dle ČSN EN 13162+A1 0,039 Měření dle ČSN EN 12667 Návrhový součinitel tepelné vodivosti λu 3) [W·m-1·K-1] ČSN 73 0540-3 0,040 Měrná tepelná kapacita cd [J·kg-1·K-1] ČSN 73 0540-3 80_x000d_
Napětí v tlaku při 10% deformaci σ10 [kPa] Deklarace dle ČSN EN 826 100 Deklarovaná úroveň napětí v tlaku při 10% deformaci CS(10)100 Pevnost v tahu kolmo k rovině desky σmt [kPa] Deklarace dle ČSN EN 1607 10 Úroveň pevnosti v tahu kolmo k rovině desky TR10 Bodové zatížení při určené deformaci Fp [N] Deklarace dle ČSN EN 12430 1000 Úroveň bodového zatížení při deformaci 5 mm PL(5)1000_x000d_
Třída reakce na oheň [-] Deklarace dle ČSN EN 13501-1+A1 A1 Nejvyšší provozní teplota [°C] 200 Bod tání tt [°C] DIN 4102 díl 17 ≥ 100_x000d_
Krátkodobá nasákavost Wp [kg·m-2] Deklarace dle ČSN EN 13162+A1 1 Deklarovaná úroveň krátkodobé nasákavosti WS Měření dle ČSN EN 1609 Dlouhodobá nasákavost při částečném ponoření Wlp [kg·m-2] Deklarace dle ČSN EN 13162+A1 3 Deklarovaná úroveň dlouhodobé nasákavosti při částečném ponoření WL(P) Měření dle ČSN EN 12087 Faktor difuzního odporu μ [-] Deklarace dle ČSN EN 13162+A1 1 Deklarovaná hodnota faktoru difuzního odporu MU1_x000d_
Objemová hmotnost 4) [kg·m-3] ČSN EN 1602 180–21_x000d_
tyto desky jsou v celém objemu hydrofobizovány 	_x000d_
</t>
  </si>
  <si>
    <t>506,82*1,05 'Přepočtené koeficientem množství</t>
  </si>
  <si>
    <t>22</t>
  </si>
  <si>
    <t>713141223</t>
  </si>
  <si>
    <t>Přikotvení tepelné izolace šrouby do betonu pro izolaci tl přes 60 do 100 mm</t>
  </si>
  <si>
    <t>1018958720</t>
  </si>
  <si>
    <t>23</t>
  </si>
  <si>
    <t>998713112</t>
  </si>
  <si>
    <t>Přesun hmot tonážní pro izolace tepelné s omezením mechanizace v objektech v přes 6 do 12 m</t>
  </si>
  <si>
    <t>2044390707</t>
  </si>
  <si>
    <t>741</t>
  </si>
  <si>
    <t>Elektroinstalace - silnoproud</t>
  </si>
  <si>
    <t>24</t>
  </si>
  <si>
    <t>741410001.R01</t>
  </si>
  <si>
    <t>Demontáž původní hromosvodné soustavy pro zpětnou montáž</t>
  </si>
  <si>
    <t>947132493</t>
  </si>
  <si>
    <t>25</t>
  </si>
  <si>
    <t>741410001.R02</t>
  </si>
  <si>
    <t xml:space="preserve">Zpětná montáž původní hromosvodné soustavy </t>
  </si>
  <si>
    <t>-84277430</t>
  </si>
  <si>
    <t>26</t>
  </si>
  <si>
    <t>741410001.R03</t>
  </si>
  <si>
    <t xml:space="preserve">Revize původní hromosvodné soustavy </t>
  </si>
  <si>
    <t>-1685590883</t>
  </si>
  <si>
    <t>27</t>
  </si>
  <si>
    <t>998741112</t>
  </si>
  <si>
    <t>Přesun hmot tonážní pro silnoproud s omezením mechanizace v objektech v přes 6 do 12 m</t>
  </si>
  <si>
    <t>-1399098875</t>
  </si>
  <si>
    <t>762</t>
  </si>
  <si>
    <t>Konstrukce tesařské</t>
  </si>
  <si>
    <t>28</t>
  </si>
  <si>
    <t>762361312</t>
  </si>
  <si>
    <t>Konstrukční a vyrovnávací vrstva pod klempířské prvky (atiky) z desek dřevoštěpkových tl 22 mm</t>
  </si>
  <si>
    <t>-532130544</t>
  </si>
  <si>
    <t>uvažováno pod oplechování atiky</t>
  </si>
  <si>
    <t>66,5*0,5</t>
  </si>
  <si>
    <t>29</t>
  </si>
  <si>
    <t>762495000</t>
  </si>
  <si>
    <t>Spojovací prostředky pro montáž olištování, obložení stropů, střešních podhledů a stěn</t>
  </si>
  <si>
    <t>498523365</t>
  </si>
  <si>
    <t>"S1" (225,3+225,4)/100*25</t>
  </si>
  <si>
    <t>"S2" (13,4+18,5+17,52)/100*25</t>
  </si>
  <si>
    <t>30</t>
  </si>
  <si>
    <t>762595001</t>
  </si>
  <si>
    <t>Spojovací prostředky pro položení dřevěných podlah a zakrytí kanálů</t>
  </si>
  <si>
    <t>487416713</t>
  </si>
  <si>
    <t>31</t>
  </si>
  <si>
    <t>762811100</t>
  </si>
  <si>
    <t>Montáž vrchního přesahovaného záklopu z hrubých prken</t>
  </si>
  <si>
    <t>-868602258</t>
  </si>
  <si>
    <t>60515111</t>
  </si>
  <si>
    <t>řezivo jehličnaté boční prkno 20-30mm</t>
  </si>
  <si>
    <t>m3</t>
  </si>
  <si>
    <t>1043335136</t>
  </si>
  <si>
    <t>125,03*0,003 'Přepočtené koeficientem množství</t>
  </si>
  <si>
    <t>33</t>
  </si>
  <si>
    <t>762811811</t>
  </si>
  <si>
    <t>Demontáž záklopů stropů z hrubých prken tl do 32 mm</t>
  </si>
  <si>
    <t>1174721401</t>
  </si>
  <si>
    <t>34</t>
  </si>
  <si>
    <t>998762112</t>
  </si>
  <si>
    <t>Přesun hmot tonážní pro kce tesařské s omezením mechanizace v objektech v přes 6 do 12 m</t>
  </si>
  <si>
    <t>-977914708</t>
  </si>
  <si>
    <t>764</t>
  </si>
  <si>
    <t>Konstrukce klempířské</t>
  </si>
  <si>
    <t>35</t>
  </si>
  <si>
    <t>764002801</t>
  </si>
  <si>
    <t>Demontáž závětrné lišty do suti</t>
  </si>
  <si>
    <t>m</t>
  </si>
  <si>
    <t>-1647760457</t>
  </si>
  <si>
    <t>36</t>
  </si>
  <si>
    <t>764002841</t>
  </si>
  <si>
    <t>Demontáž oplechování horních ploch zdí a nadezdívek do suti</t>
  </si>
  <si>
    <t>1154010368</t>
  </si>
  <si>
    <t>37</t>
  </si>
  <si>
    <t>764002861.R01</t>
  </si>
  <si>
    <t>Demontáž oplechování okraje střechy s napojením na PVC krytinu do suti</t>
  </si>
  <si>
    <t>484527768</t>
  </si>
  <si>
    <t>38</t>
  </si>
  <si>
    <t>764002871.R01</t>
  </si>
  <si>
    <t>Demontáž oplechování komína odvětrání VZT do suti</t>
  </si>
  <si>
    <t>-1283282935</t>
  </si>
  <si>
    <t>39</t>
  </si>
  <si>
    <t>764002871.R02</t>
  </si>
  <si>
    <t>Demontáž okapového koše do suti</t>
  </si>
  <si>
    <t>560081201</t>
  </si>
  <si>
    <t>40</t>
  </si>
  <si>
    <t>764004801</t>
  </si>
  <si>
    <t>Demontáž podokapního žlabu do suti</t>
  </si>
  <si>
    <t>336752963</t>
  </si>
  <si>
    <t>41</t>
  </si>
  <si>
    <t>764004861</t>
  </si>
  <si>
    <t>Demontáž svodu do suti</t>
  </si>
  <si>
    <t>-1228314292</t>
  </si>
  <si>
    <t>42</t>
  </si>
  <si>
    <t>764215606</t>
  </si>
  <si>
    <t>Oplechování horních ploch a atik bez rohů z Pz plechu s povrch úpravou celoplošně lepené rš 500 mm</t>
  </si>
  <si>
    <t>1279139627</t>
  </si>
  <si>
    <t>"1KL" 66,5</t>
  </si>
  <si>
    <t>43</t>
  </si>
  <si>
    <t>764314646.R01</t>
  </si>
  <si>
    <t>Lemování komína z Pz s povrch úpravou r.š. 800 mm</t>
  </si>
  <si>
    <t>2087704684</t>
  </si>
  <si>
    <t>"2KL" 5,5</t>
  </si>
  <si>
    <t>44</t>
  </si>
  <si>
    <t>764511601</t>
  </si>
  <si>
    <t>Žlab podokapní půlkruhový z Pz s povrchovou úpravou rš 250 mm</t>
  </si>
  <si>
    <t>893247387</t>
  </si>
  <si>
    <t>"4KL" 14</t>
  </si>
  <si>
    <t>45</t>
  </si>
  <si>
    <t>764518622</t>
  </si>
  <si>
    <t>Svody kruhové včetně objímek, kolen, odskoků z Pz s povrchovou úpravou průměru 100 mm</t>
  </si>
  <si>
    <t>-1137663619</t>
  </si>
  <si>
    <t>"5KL" 38,5</t>
  </si>
  <si>
    <t>46</t>
  </si>
  <si>
    <t>764R001</t>
  </si>
  <si>
    <t>Dodávka a montáž klempířského prvku - oplechování okraje střechy s napojením na PVC krytinu s protivětrnou hranou, specifikace a provedení zcela dle PD</t>
  </si>
  <si>
    <t>-793818285</t>
  </si>
  <si>
    <t>"3KL" 67</t>
  </si>
  <si>
    <t>47</t>
  </si>
  <si>
    <t>764R002</t>
  </si>
  <si>
    <t>Dodávka a montáž klempířského okapový koš hranatý, specifikace a provedení zcela dle PD</t>
  </si>
  <si>
    <t>-743501738</t>
  </si>
  <si>
    <t>"6KL" 4</t>
  </si>
  <si>
    <t>48</t>
  </si>
  <si>
    <t>764R003</t>
  </si>
  <si>
    <t>Dodávka a montáž klempířského prvku - oplechování okraje střechy s napojením na PVC krytinu, specifikace a provedení zcela dle PD</t>
  </si>
  <si>
    <t>-433799220</t>
  </si>
  <si>
    <t>"7KL" 2,7</t>
  </si>
  <si>
    <t>49</t>
  </si>
  <si>
    <t>764R004</t>
  </si>
  <si>
    <t>Dodávka a montáž klempířského prvku - oplechování zakončení hydroizlační folie PVC na svislé stěně atiky, specifikace a provedení zcela dle PD</t>
  </si>
  <si>
    <t>-1903341134</t>
  </si>
  <si>
    <t>"8KL" 106</t>
  </si>
  <si>
    <t>50</t>
  </si>
  <si>
    <t>998764112</t>
  </si>
  <si>
    <t>Přesun hmot tonážní pro konstrukce klempířské s omezením mechanizace v objektech v přes 6 do 12 m</t>
  </si>
  <si>
    <t>590101032</t>
  </si>
  <si>
    <t>765</t>
  </si>
  <si>
    <t>Krytina skládaná</t>
  </si>
  <si>
    <t>51</t>
  </si>
  <si>
    <t>765191001</t>
  </si>
  <si>
    <t>Montáž pojistné hydroizolační nebo parotěsné fólie kladené ve sklonu do 20° lepením na bednění nebo izolaci</t>
  </si>
  <si>
    <t>497334248</t>
  </si>
  <si>
    <t>52</t>
  </si>
  <si>
    <t>28329233</t>
  </si>
  <si>
    <t>fólie univerzální pro parotěsnou vrstvu s proměnlivou difúzní tloušťkou a UV stabilizací</t>
  </si>
  <si>
    <t>1931507745</t>
  </si>
  <si>
    <t xml:space="preserve">Poznámka k položce:_x000d_
Parotěsná folie Např. Isover Vario XtraSafe tl. 0,2 _x000d_
Tloušťka d [mm] - cca 0,20 Plošná hmotnost [g·m-2] ČSN EN 1849-2 cca 80 Odolnost proti protrhání hřebíky – v podélném směru [N] ČSN EN 12310-1 ≥ 50 Odolnost proti protrhání hřebíky – v příčném směru [N] ČSN EN 12310-1 ≥ 50 Pevnost v tahu – v podélném směru [N] ČSN EN 12311-2 ≥ 100 N/50 mm Pevnost v tahu – v příčném směru [N] ČSN EN 12311-2 ≥ 100 N/50 mm Tažnost  v podélném směru [N] ČSN EN 12311-2 ≥ 50% Tažnost – v příčném směru [N] ČSN EN 12311-2 ≥ 50_x000d_
Třída reakce na oheň [-] Deklarace dle ČSN EN 13501-1 E _x000d_
Dynamická ekvivalentní difuzní tloušťka sd [m] ČSN EN ISO 12572 0,3 až 25 Statická ekvivalentní difuzní tloušťka sd [m] ČSN EN 1931 10 Teplota použití [°C] - -40 až +80 Odolnost proti UV záření [-] - 1 měsíc (&lt; 55 MJ/m2) _x000d_
</t>
  </si>
  <si>
    <t>56,12*1,1 'Přepočtené koeficientem množství</t>
  </si>
  <si>
    <t>53</t>
  </si>
  <si>
    <t>998765112</t>
  </si>
  <si>
    <t>Přesun hmot tonážní pro krytiny skládané s omezením mechanizace v objektech v přes 6 do 12 m</t>
  </si>
  <si>
    <t>-1661098794</t>
  </si>
  <si>
    <t>766</t>
  </si>
  <si>
    <t>Konstrukce truhlářské</t>
  </si>
  <si>
    <t>54</t>
  </si>
  <si>
    <t>766412212.R01</t>
  </si>
  <si>
    <t>Montáž obložení stěn deskami cementotřískovými</t>
  </si>
  <si>
    <t>1567473347</t>
  </si>
  <si>
    <t>fasádní plášt</t>
  </si>
  <si>
    <t>11,1*1,37*2</t>
  </si>
  <si>
    <t>-0,6*0,3*54</t>
  </si>
  <si>
    <t>55</t>
  </si>
  <si>
    <t>59590767</t>
  </si>
  <si>
    <t>deska cementotřísková fasádní hladká finální vrstva lazura tl 12mm</t>
  </si>
  <si>
    <t>-215617121</t>
  </si>
  <si>
    <t>20,694*1,1 'Přepočtené koeficientem množství</t>
  </si>
  <si>
    <t>56</t>
  </si>
  <si>
    <t>766417211</t>
  </si>
  <si>
    <t>Montáž podkladového roštu pro obložení stěn</t>
  </si>
  <si>
    <t>405972708</t>
  </si>
  <si>
    <t>57</t>
  </si>
  <si>
    <t>60514114</t>
  </si>
  <si>
    <t>řezivo jehličnaté lať impregnovaná dl 4 m</t>
  </si>
  <si>
    <t>-1107503254</t>
  </si>
  <si>
    <t>123*0,00264 'Přepočtené koeficientem množství</t>
  </si>
  <si>
    <t>58</t>
  </si>
  <si>
    <t>998766112</t>
  </si>
  <si>
    <t>Přesun hmot tonážní pro kce truhlářské s omezením mechanizace v objektech v přes 6 do 12 m</t>
  </si>
  <si>
    <t>537707160</t>
  </si>
  <si>
    <t>767</t>
  </si>
  <si>
    <t>Konstrukce zámečnické</t>
  </si>
  <si>
    <t>59</t>
  </si>
  <si>
    <t>767996701</t>
  </si>
  <si>
    <t>Demontáž atypických zámečnických konstrukcí řezáním hm jednotlivých dílů do 50 kg</t>
  </si>
  <si>
    <t>kg</t>
  </si>
  <si>
    <t>-1449017035</t>
  </si>
  <si>
    <t>demontáž původních koz pod potrubím VZT</t>
  </si>
  <si>
    <t>30*2</t>
  </si>
  <si>
    <t>60</t>
  </si>
  <si>
    <t>767R001</t>
  </si>
  <si>
    <t>Dodávka a montáž konzol pod potrubí VZT - specifikace a provedení zcela dle PD</t>
  </si>
  <si>
    <t>-92720479</t>
  </si>
  <si>
    <t>"1Z"2</t>
  </si>
  <si>
    <t>61</t>
  </si>
  <si>
    <t>767R002</t>
  </si>
  <si>
    <t xml:space="preserve">Provedení repasse stávajícího ocelového žebříku  - specifikace a provedení zcela dle PD</t>
  </si>
  <si>
    <t>2031832535</t>
  </si>
  <si>
    <t>"2Z"11,5</t>
  </si>
  <si>
    <t>62</t>
  </si>
  <si>
    <t>767R003</t>
  </si>
  <si>
    <t xml:space="preserve">Provedení repasse stávajícího VZT potrubí  - specifikace a provedení zcela dle PD</t>
  </si>
  <si>
    <t>-2045802845</t>
  </si>
  <si>
    <t>"3Z"7</t>
  </si>
  <si>
    <t>63</t>
  </si>
  <si>
    <t>767R004</t>
  </si>
  <si>
    <t xml:space="preserve">Provedení repasse stávajícího ocelové trouby  - specifikace a provedení zcela dle PD</t>
  </si>
  <si>
    <t>-112801626</t>
  </si>
  <si>
    <t>"4Z"1</t>
  </si>
  <si>
    <t>64</t>
  </si>
  <si>
    <t>767R005</t>
  </si>
  <si>
    <t>Dodávka a montáž VZT větrací žaluzie - specifikace a provedení zcela dle PD</t>
  </si>
  <si>
    <t>1662171270</t>
  </si>
  <si>
    <t>"6Z"54</t>
  </si>
  <si>
    <t>65</t>
  </si>
  <si>
    <t>998767112</t>
  </si>
  <si>
    <t>Přesun hmot tonážní pro zámečnické konstrukce s omezením mechanizace v objektech v přes 6 do 12 m</t>
  </si>
  <si>
    <t>1256948682</t>
  </si>
  <si>
    <t>783</t>
  </si>
  <si>
    <t>Dokončovací práce - nátěry</t>
  </si>
  <si>
    <t>66</t>
  </si>
  <si>
    <t>783201401</t>
  </si>
  <si>
    <t>Ometení tesařských konstrukcí před provedením nátěru</t>
  </si>
  <si>
    <t>-473412162</t>
  </si>
  <si>
    <t>67</t>
  </si>
  <si>
    <t>783201403</t>
  </si>
  <si>
    <t>Oprášení tesařských konstrukcí před provedením nátěru</t>
  </si>
  <si>
    <t>1461342529</t>
  </si>
  <si>
    <t>68</t>
  </si>
  <si>
    <t>783213121</t>
  </si>
  <si>
    <t>Napouštěcí dvojnásobný syntetický biocidní nátěr tesařských konstrukcí zabudovaných do konstrukce</t>
  </si>
  <si>
    <t>-669049073</t>
  </si>
  <si>
    <t>VRN</t>
  </si>
  <si>
    <t>Vedlejší rozpočtové náklady</t>
  </si>
  <si>
    <t>VRN3</t>
  </si>
  <si>
    <t>Zařízení staveniště</t>
  </si>
  <si>
    <t>69</t>
  </si>
  <si>
    <t>030001000</t>
  </si>
  <si>
    <t>…</t>
  </si>
  <si>
    <t>1024</t>
  </si>
  <si>
    <t>-2054980909</t>
  </si>
  <si>
    <t>VRN6</t>
  </si>
  <si>
    <t>Územní vlivy</t>
  </si>
  <si>
    <t>70</t>
  </si>
  <si>
    <t>060001000</t>
  </si>
  <si>
    <t>-307476187</t>
  </si>
  <si>
    <t>VRN7</t>
  </si>
  <si>
    <t>Provozní vlivy</t>
  </si>
  <si>
    <t>71</t>
  </si>
  <si>
    <t>070001000</t>
  </si>
  <si>
    <t>-1655925844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</si>
</sst>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i/>
      <sz val="7"/>
      <color rgb="FF969696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7" fillId="0" borderId="0" applyNumberFormat="0" applyFill="0" applyBorder="0" applyAlignment="0" applyProtection="0"/>
  </cellStyleXfs>
  <cellXfs count="22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3" fillId="2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16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7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4" fontId="17" fillId="0" borderId="5" xfId="0" applyNumberFormat="1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164" fontId="1" fillId="0" borderId="0" xfId="0" applyNumberFormat="1" applyFont="1" applyAlignment="1">
      <alignment horizontal="left" vertical="center"/>
    </xf>
    <xf numFmtId="4" fontId="18" fillId="0" borderId="0" xfId="0" applyNumberFormat="1" applyFont="1" applyAlignment="1">
      <alignment vertical="center"/>
    </xf>
    <xf numFmtId="0" fontId="18" fillId="0" borderId="0" xfId="0" applyFont="1" applyAlignment="1">
      <alignment horizontal="lef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left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17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5" borderId="6" xfId="0" applyFont="1" applyFill="1" applyBorder="1" applyAlignment="1">
      <alignment horizontal="center" vertical="center"/>
    </xf>
    <xf numFmtId="0" fontId="22" fillId="5" borderId="7" xfId="0" applyFont="1" applyFill="1" applyBorder="1" applyAlignment="1">
      <alignment horizontal="left" vertical="center"/>
    </xf>
    <xf numFmtId="0" fontId="0" fillId="5" borderId="7" xfId="0" applyFont="1" applyFill="1" applyBorder="1" applyAlignment="1">
      <alignment vertical="center"/>
    </xf>
    <xf numFmtId="0" fontId="22" fillId="5" borderId="7" xfId="0" applyFont="1" applyFill="1" applyBorder="1" applyAlignment="1">
      <alignment horizontal="center" vertical="center"/>
    </xf>
    <xf numFmtId="0" fontId="22" fillId="5" borderId="7" xfId="0" applyFont="1" applyFill="1" applyBorder="1" applyAlignment="1">
      <alignment horizontal="right" vertical="center"/>
    </xf>
    <xf numFmtId="0" fontId="22" fillId="5" borderId="8" xfId="0" applyFont="1" applyFill="1" applyBorder="1" applyAlignment="1">
      <alignment horizontal="left" vertical="center"/>
    </xf>
    <xf numFmtId="0" fontId="22" fillId="5" borderId="0" xfId="0" applyFont="1" applyFill="1" applyAlignment="1">
      <alignment horizontal="center" vertical="center"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0" fillId="0" borderId="14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66" fontId="20" fillId="0" borderId="0" xfId="0" applyNumberFormat="1" applyFont="1" applyBorder="1" applyAlignment="1">
      <alignment vertical="center"/>
    </xf>
    <xf numFmtId="4" fontId="20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 wrapText="1"/>
    </xf>
    <xf numFmtId="0" fontId="27" fillId="0" borderId="0" xfId="0" applyFont="1" applyAlignment="1">
      <alignment vertical="center"/>
    </xf>
    <xf numFmtId="4" fontId="27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4" fontId="28" fillId="0" borderId="19" xfId="0" applyNumberFormat="1" applyFont="1" applyBorder="1" applyAlignment="1">
      <alignment vertical="center"/>
    </xf>
    <xf numFmtId="4" fontId="28" fillId="0" borderId="20" xfId="0" applyNumberFormat="1" applyFont="1" applyBorder="1" applyAlignment="1">
      <alignment vertical="center"/>
    </xf>
    <xf numFmtId="166" fontId="28" fillId="0" borderId="20" xfId="0" applyNumberFormat="1" applyFont="1" applyBorder="1" applyAlignment="1">
      <alignment vertical="center"/>
    </xf>
    <xf numFmtId="4" fontId="28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7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2" fillId="5" borderId="0" xfId="0" applyFont="1" applyFill="1" applyAlignment="1">
      <alignment horizontal="left" vertical="center"/>
    </xf>
    <xf numFmtId="0" fontId="22" fillId="5" borderId="0" xfId="0" applyFont="1" applyFill="1" applyAlignment="1">
      <alignment horizontal="right" vertical="center"/>
    </xf>
    <xf numFmtId="0" fontId="30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2" fillId="5" borderId="16" xfId="0" applyFont="1" applyFill="1" applyBorder="1" applyAlignment="1">
      <alignment horizontal="center" vertical="center" wrapText="1"/>
    </xf>
    <xf numFmtId="0" fontId="22" fillId="5" borderId="17" xfId="0" applyFont="1" applyFill="1" applyBorder="1" applyAlignment="1">
      <alignment horizontal="center" vertical="center" wrapText="1"/>
    </xf>
    <xf numFmtId="0" fontId="22" fillId="5" borderId="18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/>
    <xf numFmtId="166" fontId="31" fillId="0" borderId="12" xfId="0" applyNumberFormat="1" applyFont="1" applyBorder="1" applyAlignment="1"/>
    <xf numFmtId="166" fontId="31" fillId="0" borderId="13" xfId="0" applyNumberFormat="1" applyFont="1" applyBorder="1" applyAlignment="1"/>
    <xf numFmtId="4" fontId="32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22" fillId="0" borderId="22" xfId="0" applyFont="1" applyBorder="1" applyAlignment="1" applyProtection="1">
      <alignment horizontal="center" vertical="center"/>
      <protection locked="0"/>
    </xf>
    <xf numFmtId="49" fontId="22" fillId="0" borderId="22" xfId="0" applyNumberFormat="1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center" vertical="center" wrapText="1"/>
      <protection locked="0"/>
    </xf>
    <xf numFmtId="167" fontId="22" fillId="0" borderId="22" xfId="0" applyNumberFormat="1" applyFont="1" applyBorder="1" applyAlignment="1" applyProtection="1">
      <alignment vertical="center"/>
      <protection locked="0"/>
    </xf>
    <xf numFmtId="4" fontId="22" fillId="3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 locked="0"/>
    </xf>
    <xf numFmtId="0" fontId="23" fillId="3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>
      <alignment horizontal="center" vertical="center"/>
    </xf>
    <xf numFmtId="166" fontId="23" fillId="0" borderId="0" xfId="0" applyNumberFormat="1" applyFont="1" applyBorder="1" applyAlignment="1">
      <alignment vertical="center"/>
    </xf>
    <xf numFmtId="166" fontId="23" fillId="0" borderId="15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>
      <alignment vertical="center"/>
    </xf>
    <xf numFmtId="0" fontId="33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34" fillId="0" borderId="22" xfId="0" applyFont="1" applyBorder="1" applyAlignment="1" applyProtection="1">
      <alignment horizontal="center" vertical="center"/>
      <protection locked="0"/>
    </xf>
    <xf numFmtId="49" fontId="34" fillId="0" borderId="22" xfId="0" applyNumberFormat="1" applyFont="1" applyBorder="1" applyAlignment="1" applyProtection="1">
      <alignment horizontal="left" vertical="center" wrapText="1"/>
      <protection locked="0"/>
    </xf>
    <xf numFmtId="0" fontId="34" fillId="0" borderId="22" xfId="0" applyFont="1" applyBorder="1" applyAlignment="1" applyProtection="1">
      <alignment horizontal="left" vertical="center" wrapText="1"/>
      <protection locked="0"/>
    </xf>
    <xf numFmtId="0" fontId="34" fillId="0" borderId="22" xfId="0" applyFont="1" applyBorder="1" applyAlignment="1" applyProtection="1">
      <alignment horizontal="center" vertical="center" wrapText="1"/>
      <protection locked="0"/>
    </xf>
    <xf numFmtId="167" fontId="34" fillId="0" borderId="22" xfId="0" applyNumberFormat="1" applyFont="1" applyBorder="1" applyAlignment="1" applyProtection="1">
      <alignment vertical="center"/>
      <protection locked="0"/>
    </xf>
    <xf numFmtId="4" fontId="34" fillId="3" borderId="22" xfId="0" applyNumberFormat="1" applyFont="1" applyFill="1" applyBorder="1" applyAlignment="1" applyProtection="1">
      <alignment vertical="center"/>
      <protection locked="0"/>
    </xf>
    <xf numFmtId="4" fontId="34" fillId="0" borderId="22" xfId="0" applyNumberFormat="1" applyFont="1" applyBorder="1" applyAlignment="1" applyProtection="1">
      <alignment vertical="center"/>
      <protection locked="0"/>
    </xf>
    <xf numFmtId="0" fontId="35" fillId="0" borderId="3" xfId="0" applyFont="1" applyBorder="1" applyAlignment="1">
      <alignment vertical="center"/>
    </xf>
    <xf numFmtId="0" fontId="34" fillId="3" borderId="14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>
      <alignment horizontal="center" vertical="center"/>
    </xf>
    <xf numFmtId="0" fontId="36" fillId="0" borderId="0" xfId="0" applyFont="1" applyAlignment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3" fillId="3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3" fillId="0" borderId="20" xfId="0" applyNumberFormat="1" applyFont="1" applyBorder="1" applyAlignment="1">
      <alignment vertical="center"/>
    </xf>
    <xf numFmtId="166" fontId="23" fillId="0" borderId="21" xfId="0" applyNumberFormat="1" applyFont="1" applyBorder="1" applyAlignment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theme" Target="theme/theme1.xml" /><Relationship Id="rId5" Type="http://schemas.openxmlformats.org/officeDocument/2006/relationships/calcChain" Target="calcChain.xml" /><Relationship Id="rId6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s://app.urs.cz/products/kros4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s://app.urs.cz/products/kros4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s://app.urs.cz/products/kros4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s://app.urs.cz/products/kros4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hidden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="1" customFormat="1" ht="36.96" customHeight="1">
      <c r="AR2" s="17" t="s">
        <v>5</v>
      </c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="1" customFormat="1" ht="6.96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="1" customFormat="1" ht="24.96" customHeight="1">
      <c r="B4" s="21"/>
      <c r="D4" s="22" t="s">
        <v>9</v>
      </c>
      <c r="AR4" s="21"/>
      <c r="AS4" s="23" t="s">
        <v>10</v>
      </c>
      <c r="BE4" s="24" t="s">
        <v>11</v>
      </c>
      <c r="BS4" s="18" t="s">
        <v>12</v>
      </c>
    </row>
    <row r="5" s="1" customFormat="1" ht="12" customHeight="1">
      <c r="B5" s="21"/>
      <c r="D5" s="25" t="s">
        <v>13</v>
      </c>
      <c r="K5" s="26" t="s">
        <v>14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R5" s="21"/>
      <c r="BE5" s="27" t="s">
        <v>15</v>
      </c>
      <c r="BS5" s="18" t="s">
        <v>6</v>
      </c>
    </row>
    <row r="6" s="1" customFormat="1" ht="36.96" customHeight="1">
      <c r="B6" s="21"/>
      <c r="D6" s="28" t="s">
        <v>16</v>
      </c>
      <c r="K6" s="29" t="s">
        <v>17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R6" s="21"/>
      <c r="BE6" s="30"/>
      <c r="BS6" s="18" t="s">
        <v>6</v>
      </c>
    </row>
    <row r="7" s="1" customFormat="1" ht="12" customHeight="1">
      <c r="B7" s="21"/>
      <c r="D7" s="31" t="s">
        <v>18</v>
      </c>
      <c r="K7" s="26" t="s">
        <v>1</v>
      </c>
      <c r="AK7" s="31" t="s">
        <v>19</v>
      </c>
      <c r="AN7" s="26" t="s">
        <v>1</v>
      </c>
      <c r="AR7" s="21"/>
      <c r="BE7" s="30"/>
      <c r="BS7" s="18" t="s">
        <v>6</v>
      </c>
    </row>
    <row r="8" s="1" customFormat="1" ht="12" customHeight="1">
      <c r="B8" s="21"/>
      <c r="D8" s="31" t="s">
        <v>20</v>
      </c>
      <c r="K8" s="26" t="s">
        <v>21</v>
      </c>
      <c r="AK8" s="31" t="s">
        <v>22</v>
      </c>
      <c r="AN8" s="32" t="s">
        <v>23</v>
      </c>
      <c r="AR8" s="21"/>
      <c r="BE8" s="30"/>
      <c r="BS8" s="18" t="s">
        <v>6</v>
      </c>
    </row>
    <row r="9" s="1" customFormat="1" ht="14.4" customHeight="1">
      <c r="B9" s="21"/>
      <c r="AR9" s="21"/>
      <c r="BE9" s="30"/>
      <c r="BS9" s="18" t="s">
        <v>6</v>
      </c>
    </row>
    <row r="10" s="1" customFormat="1" ht="12" customHeight="1">
      <c r="B10" s="21"/>
      <c r="D10" s="31" t="s">
        <v>24</v>
      </c>
      <c r="AK10" s="31" t="s">
        <v>25</v>
      </c>
      <c r="AN10" s="26" t="s">
        <v>1</v>
      </c>
      <c r="AR10" s="21"/>
      <c r="BE10" s="30"/>
      <c r="BS10" s="18" t="s">
        <v>6</v>
      </c>
    </row>
    <row r="11" s="1" customFormat="1" ht="18.48" customHeight="1">
      <c r="B11" s="21"/>
      <c r="E11" s="26" t="s">
        <v>26</v>
      </c>
      <c r="AK11" s="31" t="s">
        <v>27</v>
      </c>
      <c r="AN11" s="26" t="s">
        <v>1</v>
      </c>
      <c r="AR11" s="21"/>
      <c r="BE11" s="30"/>
      <c r="BS11" s="18" t="s">
        <v>6</v>
      </c>
    </row>
    <row r="12" s="1" customFormat="1" ht="6.96" customHeight="1">
      <c r="B12" s="21"/>
      <c r="AR12" s="21"/>
      <c r="BE12" s="30"/>
      <c r="BS12" s="18" t="s">
        <v>6</v>
      </c>
    </row>
    <row r="13" s="1" customFormat="1" ht="12" customHeight="1">
      <c r="B13" s="21"/>
      <c r="D13" s="31" t="s">
        <v>28</v>
      </c>
      <c r="AK13" s="31" t="s">
        <v>25</v>
      </c>
      <c r="AN13" s="33" t="s">
        <v>29</v>
      </c>
      <c r="AR13" s="21"/>
      <c r="BE13" s="30"/>
      <c r="BS13" s="18" t="s">
        <v>6</v>
      </c>
    </row>
    <row r="14">
      <c r="B14" s="21"/>
      <c r="E14" s="33" t="s">
        <v>29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27</v>
      </c>
      <c r="AN14" s="33" t="s">
        <v>29</v>
      </c>
      <c r="AR14" s="21"/>
      <c r="BE14" s="30"/>
      <c r="BS14" s="18" t="s">
        <v>6</v>
      </c>
    </row>
    <row r="15" s="1" customFormat="1" ht="6.96" customHeight="1">
      <c r="B15" s="21"/>
      <c r="AR15" s="21"/>
      <c r="BE15" s="30"/>
      <c r="BS15" s="18" t="s">
        <v>3</v>
      </c>
    </row>
    <row r="16" s="1" customFormat="1" ht="12" customHeight="1">
      <c r="B16" s="21"/>
      <c r="D16" s="31" t="s">
        <v>30</v>
      </c>
      <c r="AK16" s="31" t="s">
        <v>25</v>
      </c>
      <c r="AN16" s="26" t="s">
        <v>1</v>
      </c>
      <c r="AR16" s="21"/>
      <c r="BE16" s="30"/>
      <c r="BS16" s="18" t="s">
        <v>3</v>
      </c>
    </row>
    <row r="17" s="1" customFormat="1" ht="18.48" customHeight="1">
      <c r="B17" s="21"/>
      <c r="E17" s="26" t="s">
        <v>31</v>
      </c>
      <c r="AK17" s="31" t="s">
        <v>27</v>
      </c>
      <c r="AN17" s="26" t="s">
        <v>1</v>
      </c>
      <c r="AR17" s="21"/>
      <c r="BE17" s="30"/>
      <c r="BS17" s="18" t="s">
        <v>32</v>
      </c>
    </row>
    <row r="18" s="1" customFormat="1" ht="6.96" customHeight="1">
      <c r="B18" s="21"/>
      <c r="AR18" s="21"/>
      <c r="BE18" s="30"/>
      <c r="BS18" s="18" t="s">
        <v>6</v>
      </c>
    </row>
    <row r="19" s="1" customFormat="1" ht="12" customHeight="1">
      <c r="B19" s="21"/>
      <c r="D19" s="31" t="s">
        <v>33</v>
      </c>
      <c r="AK19" s="31" t="s">
        <v>25</v>
      </c>
      <c r="AN19" s="26" t="s">
        <v>34</v>
      </c>
      <c r="AR19" s="21"/>
      <c r="BE19" s="30"/>
      <c r="BS19" s="18" t="s">
        <v>6</v>
      </c>
    </row>
    <row r="20" s="1" customFormat="1" ht="18.48" customHeight="1">
      <c r="B20" s="21"/>
      <c r="E20" s="26" t="s">
        <v>35</v>
      </c>
      <c r="AK20" s="31" t="s">
        <v>27</v>
      </c>
      <c r="AN20" s="26" t="s">
        <v>1</v>
      </c>
      <c r="AR20" s="21"/>
      <c r="BE20" s="30"/>
      <c r="BS20" s="18" t="s">
        <v>32</v>
      </c>
    </row>
    <row r="21" s="1" customFormat="1" ht="6.96" customHeight="1">
      <c r="B21" s="21"/>
      <c r="AR21" s="21"/>
      <c r="BE21" s="30"/>
    </row>
    <row r="22" s="1" customFormat="1" ht="12" customHeight="1">
      <c r="B22" s="21"/>
      <c r="D22" s="31" t="s">
        <v>36</v>
      </c>
      <c r="AR22" s="21"/>
      <c r="BE22" s="30"/>
    </row>
    <row r="23" s="1" customFormat="1" ht="16.5" customHeight="1">
      <c r="B23" s="21"/>
      <c r="E23" s="35" t="s">
        <v>1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R23" s="21"/>
      <c r="BE23" s="30"/>
    </row>
    <row r="24" s="1" customFormat="1" ht="6.96" customHeight="1">
      <c r="B24" s="21"/>
      <c r="AR24" s="21"/>
      <c r="BE24" s="30"/>
    </row>
    <row r="25" s="1" customFormat="1" ht="6.96" customHeight="1">
      <c r="B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R25" s="21"/>
      <c r="BE25" s="30"/>
    </row>
    <row r="26" s="2" customFormat="1" ht="25.92" customHeight="1">
      <c r="A26" s="37"/>
      <c r="B26" s="38"/>
      <c r="C26" s="37"/>
      <c r="D26" s="39" t="s">
        <v>37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1">
        <f>ROUND(AG94,2)</f>
        <v>0</v>
      </c>
      <c r="AL26" s="40"/>
      <c r="AM26" s="40"/>
      <c r="AN26" s="40"/>
      <c r="AO26" s="40"/>
      <c r="AP26" s="37"/>
      <c r="AQ26" s="37"/>
      <c r="AR26" s="38"/>
      <c r="BE26" s="30"/>
    </row>
    <row r="27" s="2" customFormat="1" ht="6.96" customHeight="1">
      <c r="A27" s="37"/>
      <c r="B27" s="38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8"/>
      <c r="BE27" s="30"/>
    </row>
    <row r="28" s="2" customFormat="1">
      <c r="A28" s="37"/>
      <c r="B28" s="38"/>
      <c r="C28" s="37"/>
      <c r="D28" s="37"/>
      <c r="E28" s="37"/>
      <c r="F28" s="37"/>
      <c r="G28" s="37"/>
      <c r="H28" s="37"/>
      <c r="I28" s="37"/>
      <c r="J28" s="37"/>
      <c r="K28" s="37"/>
      <c r="L28" s="42" t="s">
        <v>38</v>
      </c>
      <c r="M28" s="42"/>
      <c r="N28" s="42"/>
      <c r="O28" s="42"/>
      <c r="P28" s="42"/>
      <c r="Q28" s="37"/>
      <c r="R28" s="37"/>
      <c r="S28" s="37"/>
      <c r="T28" s="37"/>
      <c r="U28" s="37"/>
      <c r="V28" s="37"/>
      <c r="W28" s="42" t="s">
        <v>39</v>
      </c>
      <c r="X28" s="42"/>
      <c r="Y28" s="42"/>
      <c r="Z28" s="42"/>
      <c r="AA28" s="42"/>
      <c r="AB28" s="42"/>
      <c r="AC28" s="42"/>
      <c r="AD28" s="42"/>
      <c r="AE28" s="42"/>
      <c r="AF28" s="37"/>
      <c r="AG28" s="37"/>
      <c r="AH28" s="37"/>
      <c r="AI28" s="37"/>
      <c r="AJ28" s="37"/>
      <c r="AK28" s="42" t="s">
        <v>40</v>
      </c>
      <c r="AL28" s="42"/>
      <c r="AM28" s="42"/>
      <c r="AN28" s="42"/>
      <c r="AO28" s="42"/>
      <c r="AP28" s="37"/>
      <c r="AQ28" s="37"/>
      <c r="AR28" s="38"/>
      <c r="BE28" s="30"/>
    </row>
    <row r="29" s="3" customFormat="1" ht="14.4" customHeight="1">
      <c r="A29" s="3"/>
      <c r="B29" s="43"/>
      <c r="C29" s="3"/>
      <c r="D29" s="31" t="s">
        <v>41</v>
      </c>
      <c r="E29" s="3"/>
      <c r="F29" s="31" t="s">
        <v>42</v>
      </c>
      <c r="G29" s="3"/>
      <c r="H29" s="3"/>
      <c r="I29" s="3"/>
      <c r="J29" s="3"/>
      <c r="K29" s="3"/>
      <c r="L29" s="44">
        <v>0.21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45">
        <f>ROUND(AZ94, 2)</f>
        <v>0</v>
      </c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45">
        <f>ROUND(AV94, 2)</f>
        <v>0</v>
      </c>
      <c r="AL29" s="3"/>
      <c r="AM29" s="3"/>
      <c r="AN29" s="3"/>
      <c r="AO29" s="3"/>
      <c r="AP29" s="3"/>
      <c r="AQ29" s="3"/>
      <c r="AR29" s="43"/>
      <c r="BE29" s="46"/>
    </row>
    <row r="30" s="3" customFormat="1" ht="14.4" customHeight="1">
      <c r="A30" s="3"/>
      <c r="B30" s="43"/>
      <c r="C30" s="3"/>
      <c r="D30" s="3"/>
      <c r="E30" s="3"/>
      <c r="F30" s="31" t="s">
        <v>43</v>
      </c>
      <c r="G30" s="3"/>
      <c r="H30" s="3"/>
      <c r="I30" s="3"/>
      <c r="J30" s="3"/>
      <c r="K30" s="3"/>
      <c r="L30" s="44">
        <v>0.12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45">
        <f>ROUND(BA94, 2)</f>
        <v>0</v>
      </c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45">
        <f>ROUND(AW94, 2)</f>
        <v>0</v>
      </c>
      <c r="AL30" s="3"/>
      <c r="AM30" s="3"/>
      <c r="AN30" s="3"/>
      <c r="AO30" s="3"/>
      <c r="AP30" s="3"/>
      <c r="AQ30" s="3"/>
      <c r="AR30" s="43"/>
      <c r="BE30" s="46"/>
    </row>
    <row r="31" hidden="1" s="3" customFormat="1" ht="14.4" customHeight="1">
      <c r="A31" s="3"/>
      <c r="B31" s="43"/>
      <c r="C31" s="3"/>
      <c r="D31" s="3"/>
      <c r="E31" s="3"/>
      <c r="F31" s="31" t="s">
        <v>44</v>
      </c>
      <c r="G31" s="3"/>
      <c r="H31" s="3"/>
      <c r="I31" s="3"/>
      <c r="J31" s="3"/>
      <c r="K31" s="3"/>
      <c r="L31" s="44">
        <v>0.21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45">
        <f>ROUND(BB94, 2)</f>
        <v>0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45">
        <v>0</v>
      </c>
      <c r="AL31" s="3"/>
      <c r="AM31" s="3"/>
      <c r="AN31" s="3"/>
      <c r="AO31" s="3"/>
      <c r="AP31" s="3"/>
      <c r="AQ31" s="3"/>
      <c r="AR31" s="43"/>
      <c r="BE31" s="46"/>
    </row>
    <row r="32" hidden="1" s="3" customFormat="1" ht="14.4" customHeight="1">
      <c r="A32" s="3"/>
      <c r="B32" s="43"/>
      <c r="C32" s="3"/>
      <c r="D32" s="3"/>
      <c r="E32" s="3"/>
      <c r="F32" s="31" t="s">
        <v>45</v>
      </c>
      <c r="G32" s="3"/>
      <c r="H32" s="3"/>
      <c r="I32" s="3"/>
      <c r="J32" s="3"/>
      <c r="K32" s="3"/>
      <c r="L32" s="44">
        <v>0.12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45">
        <f>ROUND(BC94, 2)</f>
        <v>0</v>
      </c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45">
        <v>0</v>
      </c>
      <c r="AL32" s="3"/>
      <c r="AM32" s="3"/>
      <c r="AN32" s="3"/>
      <c r="AO32" s="3"/>
      <c r="AP32" s="3"/>
      <c r="AQ32" s="3"/>
      <c r="AR32" s="43"/>
      <c r="BE32" s="46"/>
    </row>
    <row r="33" hidden="1" s="3" customFormat="1" ht="14.4" customHeight="1">
      <c r="A33" s="3"/>
      <c r="B33" s="43"/>
      <c r="C33" s="3"/>
      <c r="D33" s="3"/>
      <c r="E33" s="3"/>
      <c r="F33" s="31" t="s">
        <v>46</v>
      </c>
      <c r="G33" s="3"/>
      <c r="H33" s="3"/>
      <c r="I33" s="3"/>
      <c r="J33" s="3"/>
      <c r="K33" s="3"/>
      <c r="L33" s="44"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45">
        <f>ROUND(BD94, 2)</f>
        <v>0</v>
      </c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45">
        <v>0</v>
      </c>
      <c r="AL33" s="3"/>
      <c r="AM33" s="3"/>
      <c r="AN33" s="3"/>
      <c r="AO33" s="3"/>
      <c r="AP33" s="3"/>
      <c r="AQ33" s="3"/>
      <c r="AR33" s="43"/>
      <c r="BE33" s="46"/>
    </row>
    <row r="34" s="2" customFormat="1" ht="6.96" customHeight="1">
      <c r="A34" s="37"/>
      <c r="B34" s="38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8"/>
      <c r="BE34" s="30"/>
    </row>
    <row r="35" s="2" customFormat="1" ht="25.92" customHeight="1">
      <c r="A35" s="37"/>
      <c r="B35" s="38"/>
      <c r="C35" s="47"/>
      <c r="D35" s="48" t="s">
        <v>47</v>
      </c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50" t="s">
        <v>48</v>
      </c>
      <c r="U35" s="49"/>
      <c r="V35" s="49"/>
      <c r="W35" s="49"/>
      <c r="X35" s="51" t="s">
        <v>49</v>
      </c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52">
        <f>SUM(AK26:AK33)</f>
        <v>0</v>
      </c>
      <c r="AL35" s="49"/>
      <c r="AM35" s="49"/>
      <c r="AN35" s="49"/>
      <c r="AO35" s="53"/>
      <c r="AP35" s="47"/>
      <c r="AQ35" s="47"/>
      <c r="AR35" s="38"/>
      <c r="BE35" s="37"/>
    </row>
    <row r="36" s="2" customFormat="1" ht="6.96" customHeight="1">
      <c r="A36" s="37"/>
      <c r="B36" s="38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8"/>
      <c r="BE36" s="37"/>
    </row>
    <row r="37" s="2" customFormat="1" ht="14.4" customHeight="1">
      <c r="A37" s="37"/>
      <c r="B37" s="38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8"/>
      <c r="BE37" s="37"/>
    </row>
    <row r="38" s="1" customFormat="1" ht="14.4" customHeight="1">
      <c r="B38" s="21"/>
      <c r="AR38" s="21"/>
    </row>
    <row r="39" s="1" customFormat="1" ht="14.4" customHeight="1">
      <c r="B39" s="21"/>
      <c r="AR39" s="21"/>
    </row>
    <row r="40" s="1" customFormat="1" ht="14.4" customHeight="1">
      <c r="B40" s="21"/>
      <c r="AR40" s="21"/>
    </row>
    <row r="41" s="1" customFormat="1" ht="14.4" customHeight="1">
      <c r="B41" s="21"/>
      <c r="AR41" s="21"/>
    </row>
    <row r="42" s="1" customFormat="1" ht="14.4" customHeight="1">
      <c r="B42" s="21"/>
      <c r="AR42" s="21"/>
    </row>
    <row r="43" s="1" customFormat="1" ht="14.4" customHeight="1">
      <c r="B43" s="21"/>
      <c r="AR43" s="21"/>
    </row>
    <row r="44" s="1" customFormat="1" ht="14.4" customHeight="1">
      <c r="B44" s="21"/>
      <c r="AR44" s="21"/>
    </row>
    <row r="45" s="1" customFormat="1" ht="14.4" customHeight="1">
      <c r="B45" s="21"/>
      <c r="AR45" s="21"/>
    </row>
    <row r="46" s="1" customFormat="1" ht="14.4" customHeight="1">
      <c r="B46" s="21"/>
      <c r="AR46" s="21"/>
    </row>
    <row r="47" s="1" customFormat="1" ht="14.4" customHeight="1">
      <c r="B47" s="21"/>
      <c r="AR47" s="21"/>
    </row>
    <row r="48" s="1" customFormat="1" ht="14.4" customHeight="1">
      <c r="B48" s="21"/>
      <c r="AR48" s="21"/>
    </row>
    <row r="49" s="2" customFormat="1" ht="14.4" customHeight="1">
      <c r="B49" s="54"/>
      <c r="D49" s="55" t="s">
        <v>50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5" t="s">
        <v>51</v>
      </c>
      <c r="AI49" s="56"/>
      <c r="AJ49" s="56"/>
      <c r="AK49" s="56"/>
      <c r="AL49" s="56"/>
      <c r="AM49" s="56"/>
      <c r="AN49" s="56"/>
      <c r="AO49" s="56"/>
      <c r="AR49" s="54"/>
    </row>
    <row r="50">
      <c r="B50" s="21"/>
      <c r="AR50" s="21"/>
    </row>
    <row r="51">
      <c r="B51" s="21"/>
      <c r="AR51" s="21"/>
    </row>
    <row r="52">
      <c r="B52" s="21"/>
      <c r="AR52" s="21"/>
    </row>
    <row r="53">
      <c r="B53" s="21"/>
      <c r="AR53" s="21"/>
    </row>
    <row r="54">
      <c r="B54" s="21"/>
      <c r="AR54" s="21"/>
    </row>
    <row r="55">
      <c r="B55" s="21"/>
      <c r="AR55" s="21"/>
    </row>
    <row r="56">
      <c r="B56" s="21"/>
      <c r="AR56" s="21"/>
    </row>
    <row r="57">
      <c r="B57" s="21"/>
      <c r="AR57" s="21"/>
    </row>
    <row r="58">
      <c r="B58" s="21"/>
      <c r="AR58" s="21"/>
    </row>
    <row r="59">
      <c r="B59" s="21"/>
      <c r="AR59" s="21"/>
    </row>
    <row r="60" s="2" customFormat="1">
      <c r="A60" s="37"/>
      <c r="B60" s="38"/>
      <c r="C60" s="37"/>
      <c r="D60" s="57" t="s">
        <v>52</v>
      </c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57" t="s">
        <v>53</v>
      </c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57" t="s">
        <v>52</v>
      </c>
      <c r="AI60" s="40"/>
      <c r="AJ60" s="40"/>
      <c r="AK60" s="40"/>
      <c r="AL60" s="40"/>
      <c r="AM60" s="57" t="s">
        <v>53</v>
      </c>
      <c r="AN60" s="40"/>
      <c r="AO60" s="40"/>
      <c r="AP60" s="37"/>
      <c r="AQ60" s="37"/>
      <c r="AR60" s="38"/>
      <c r="BE60" s="37"/>
    </row>
    <row r="61">
      <c r="B61" s="21"/>
      <c r="AR61" s="21"/>
    </row>
    <row r="62">
      <c r="B62" s="21"/>
      <c r="AR62" s="21"/>
    </row>
    <row r="63">
      <c r="B63" s="21"/>
      <c r="AR63" s="21"/>
    </row>
    <row r="64" s="2" customFormat="1">
      <c r="A64" s="37"/>
      <c r="B64" s="38"/>
      <c r="C64" s="37"/>
      <c r="D64" s="55" t="s">
        <v>54</v>
      </c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5" t="s">
        <v>55</v>
      </c>
      <c r="AI64" s="58"/>
      <c r="AJ64" s="58"/>
      <c r="AK64" s="58"/>
      <c r="AL64" s="58"/>
      <c r="AM64" s="58"/>
      <c r="AN64" s="58"/>
      <c r="AO64" s="58"/>
      <c r="AP64" s="37"/>
      <c r="AQ64" s="37"/>
      <c r="AR64" s="38"/>
      <c r="BE64" s="37"/>
    </row>
    <row r="65">
      <c r="B65" s="21"/>
      <c r="AR65" s="21"/>
    </row>
    <row r="66">
      <c r="B66" s="21"/>
      <c r="AR66" s="21"/>
    </row>
    <row r="67">
      <c r="B67" s="21"/>
      <c r="AR67" s="21"/>
    </row>
    <row r="68">
      <c r="B68" s="21"/>
      <c r="AR68" s="21"/>
    </row>
    <row r="69">
      <c r="B69" s="21"/>
      <c r="AR69" s="21"/>
    </row>
    <row r="70">
      <c r="B70" s="21"/>
      <c r="AR70" s="21"/>
    </row>
    <row r="71">
      <c r="B71" s="21"/>
      <c r="AR71" s="21"/>
    </row>
    <row r="72">
      <c r="B72" s="21"/>
      <c r="AR72" s="21"/>
    </row>
    <row r="73">
      <c r="B73" s="21"/>
      <c r="AR73" s="21"/>
    </row>
    <row r="74">
      <c r="B74" s="21"/>
      <c r="AR74" s="21"/>
    </row>
    <row r="75" s="2" customFormat="1">
      <c r="A75" s="37"/>
      <c r="B75" s="38"/>
      <c r="C75" s="37"/>
      <c r="D75" s="57" t="s">
        <v>52</v>
      </c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57" t="s">
        <v>53</v>
      </c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57" t="s">
        <v>52</v>
      </c>
      <c r="AI75" s="40"/>
      <c r="AJ75" s="40"/>
      <c r="AK75" s="40"/>
      <c r="AL75" s="40"/>
      <c r="AM75" s="57" t="s">
        <v>53</v>
      </c>
      <c r="AN75" s="40"/>
      <c r="AO75" s="40"/>
      <c r="AP75" s="37"/>
      <c r="AQ75" s="37"/>
      <c r="AR75" s="38"/>
      <c r="BE75" s="37"/>
    </row>
    <row r="76" s="2" customFormat="1">
      <c r="A76" s="37"/>
      <c r="B76" s="38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8"/>
      <c r="BE76" s="37"/>
    </row>
    <row r="77" s="2" customFormat="1" ht="6.96" customHeight="1">
      <c r="A77" s="37"/>
      <c r="B77" s="59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38"/>
      <c r="BE77" s="37"/>
    </row>
    <row r="81" s="2" customFormat="1" ht="6.96" customHeight="1">
      <c r="A81" s="37"/>
      <c r="B81" s="61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38"/>
      <c r="BE81" s="37"/>
    </row>
    <row r="82" s="2" customFormat="1" ht="24.96" customHeight="1">
      <c r="A82" s="37"/>
      <c r="B82" s="38"/>
      <c r="C82" s="22" t="s">
        <v>56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8"/>
      <c r="BE82" s="37"/>
    </row>
    <row r="83" s="2" customFormat="1" ht="6.96" customHeight="1">
      <c r="A83" s="37"/>
      <c r="B83" s="38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8"/>
      <c r="BE83" s="37"/>
    </row>
    <row r="84" s="4" customFormat="1" ht="12" customHeight="1">
      <c r="A84" s="4"/>
      <c r="B84" s="63"/>
      <c r="C84" s="31" t="s">
        <v>13</v>
      </c>
      <c r="D84" s="4"/>
      <c r="E84" s="4"/>
      <c r="F84" s="4"/>
      <c r="G84" s="4"/>
      <c r="H84" s="4"/>
      <c r="I84" s="4"/>
      <c r="J84" s="4"/>
      <c r="K84" s="4"/>
      <c r="L84" s="4" t="str">
        <f>K5</f>
        <v>134/2024</v>
      </c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63"/>
      <c r="BE84" s="4"/>
    </row>
    <row r="85" s="5" customFormat="1" ht="36.96" customHeight="1">
      <c r="A85" s="5"/>
      <c r="B85" s="64"/>
      <c r="C85" s="65" t="s">
        <v>16</v>
      </c>
      <c r="D85" s="5"/>
      <c r="E85" s="5"/>
      <c r="F85" s="5"/>
      <c r="G85" s="5"/>
      <c r="H85" s="5"/>
      <c r="I85" s="5"/>
      <c r="J85" s="5"/>
      <c r="K85" s="5"/>
      <c r="L85" s="66" t="str">
        <f>K6</f>
        <v xml:space="preserve">REKONSTRUKCE HAVARIJNÍHO STAVU STŘECHY  OBJEKTU MATEŘSKÉ ŠKOLKY  PRAHA - SATALICE</v>
      </c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64"/>
      <c r="BE85" s="5"/>
    </row>
    <row r="86" s="2" customFormat="1" ht="6.96" customHeight="1">
      <c r="A86" s="37"/>
      <c r="B86" s="38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8"/>
      <c r="BE86" s="37"/>
    </row>
    <row r="87" s="2" customFormat="1" ht="12" customHeight="1">
      <c r="A87" s="37"/>
      <c r="B87" s="38"/>
      <c r="C87" s="31" t="s">
        <v>20</v>
      </c>
      <c r="D87" s="37"/>
      <c r="E87" s="37"/>
      <c r="F87" s="37"/>
      <c r="G87" s="37"/>
      <c r="H87" s="37"/>
      <c r="I87" s="37"/>
      <c r="J87" s="37"/>
      <c r="K87" s="37"/>
      <c r="L87" s="67" t="str">
        <f>IF(K8="","",K8)</f>
        <v>čp.385, ulice U obory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1" t="s">
        <v>22</v>
      </c>
      <c r="AJ87" s="37"/>
      <c r="AK87" s="37"/>
      <c r="AL87" s="37"/>
      <c r="AM87" s="68" t="str">
        <f>IF(AN8= "","",AN8)</f>
        <v>18. 4. 2024</v>
      </c>
      <c r="AN87" s="68"/>
      <c r="AO87" s="37"/>
      <c r="AP87" s="37"/>
      <c r="AQ87" s="37"/>
      <c r="AR87" s="38"/>
      <c r="BE87" s="37"/>
    </row>
    <row r="88" s="2" customFormat="1" ht="6.96" customHeight="1">
      <c r="A88" s="37"/>
      <c r="B88" s="38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38"/>
      <c r="BE88" s="37"/>
    </row>
    <row r="89" s="2" customFormat="1" ht="15.15" customHeight="1">
      <c r="A89" s="37"/>
      <c r="B89" s="38"/>
      <c r="C89" s="31" t="s">
        <v>24</v>
      </c>
      <c r="D89" s="37"/>
      <c r="E89" s="37"/>
      <c r="F89" s="37"/>
      <c r="G89" s="37"/>
      <c r="H89" s="37"/>
      <c r="I89" s="37"/>
      <c r="J89" s="37"/>
      <c r="K89" s="37"/>
      <c r="L89" s="4" t="str">
        <f>IF(E11= "","",E11)</f>
        <v>Městská část Praha – Satalice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1" t="s">
        <v>30</v>
      </c>
      <c r="AJ89" s="37"/>
      <c r="AK89" s="37"/>
      <c r="AL89" s="37"/>
      <c r="AM89" s="69" t="str">
        <f>IF(E17="","",E17)</f>
        <v>Ing. arch. Jiří Šesták</v>
      </c>
      <c r="AN89" s="4"/>
      <c r="AO89" s="4"/>
      <c r="AP89" s="4"/>
      <c r="AQ89" s="37"/>
      <c r="AR89" s="38"/>
      <c r="AS89" s="70" t="s">
        <v>57</v>
      </c>
      <c r="AT89" s="71"/>
      <c r="AU89" s="72"/>
      <c r="AV89" s="72"/>
      <c r="AW89" s="72"/>
      <c r="AX89" s="72"/>
      <c r="AY89" s="72"/>
      <c r="AZ89" s="72"/>
      <c r="BA89" s="72"/>
      <c r="BB89" s="72"/>
      <c r="BC89" s="72"/>
      <c r="BD89" s="73"/>
      <c r="BE89" s="37"/>
    </row>
    <row r="90" s="2" customFormat="1" ht="15.15" customHeight="1">
      <c r="A90" s="37"/>
      <c r="B90" s="38"/>
      <c r="C90" s="31" t="s">
        <v>28</v>
      </c>
      <c r="D90" s="37"/>
      <c r="E90" s="37"/>
      <c r="F90" s="37"/>
      <c r="G90" s="37"/>
      <c r="H90" s="37"/>
      <c r="I90" s="37"/>
      <c r="J90" s="37"/>
      <c r="K90" s="37"/>
      <c r="L90" s="4" t="str">
        <f>IF(E14= 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1" t="s">
        <v>33</v>
      </c>
      <c r="AJ90" s="37"/>
      <c r="AK90" s="37"/>
      <c r="AL90" s="37"/>
      <c r="AM90" s="69" t="str">
        <f>IF(E20="","",E20)</f>
        <v>Jan Petr</v>
      </c>
      <c r="AN90" s="4"/>
      <c r="AO90" s="4"/>
      <c r="AP90" s="4"/>
      <c r="AQ90" s="37"/>
      <c r="AR90" s="38"/>
      <c r="AS90" s="74"/>
      <c r="AT90" s="75"/>
      <c r="AU90" s="76"/>
      <c r="AV90" s="76"/>
      <c r="AW90" s="76"/>
      <c r="AX90" s="76"/>
      <c r="AY90" s="76"/>
      <c r="AZ90" s="76"/>
      <c r="BA90" s="76"/>
      <c r="BB90" s="76"/>
      <c r="BC90" s="76"/>
      <c r="BD90" s="77"/>
      <c r="BE90" s="37"/>
    </row>
    <row r="91" s="2" customFormat="1" ht="10.8" customHeight="1">
      <c r="A91" s="37"/>
      <c r="B91" s="38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38"/>
      <c r="AS91" s="74"/>
      <c r="AT91" s="75"/>
      <c r="AU91" s="76"/>
      <c r="AV91" s="76"/>
      <c r="AW91" s="76"/>
      <c r="AX91" s="76"/>
      <c r="AY91" s="76"/>
      <c r="AZ91" s="76"/>
      <c r="BA91" s="76"/>
      <c r="BB91" s="76"/>
      <c r="BC91" s="76"/>
      <c r="BD91" s="77"/>
      <c r="BE91" s="37"/>
    </row>
    <row r="92" s="2" customFormat="1" ht="29.28" customHeight="1">
      <c r="A92" s="37"/>
      <c r="B92" s="38"/>
      <c r="C92" s="78" t="s">
        <v>58</v>
      </c>
      <c r="D92" s="79"/>
      <c r="E92" s="79"/>
      <c r="F92" s="79"/>
      <c r="G92" s="79"/>
      <c r="H92" s="80"/>
      <c r="I92" s="81" t="s">
        <v>59</v>
      </c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79"/>
      <c r="Y92" s="79"/>
      <c r="Z92" s="79"/>
      <c r="AA92" s="79"/>
      <c r="AB92" s="79"/>
      <c r="AC92" s="79"/>
      <c r="AD92" s="79"/>
      <c r="AE92" s="79"/>
      <c r="AF92" s="79"/>
      <c r="AG92" s="82" t="s">
        <v>60</v>
      </c>
      <c r="AH92" s="79"/>
      <c r="AI92" s="79"/>
      <c r="AJ92" s="79"/>
      <c r="AK92" s="79"/>
      <c r="AL92" s="79"/>
      <c r="AM92" s="79"/>
      <c r="AN92" s="81" t="s">
        <v>61</v>
      </c>
      <c r="AO92" s="79"/>
      <c r="AP92" s="83"/>
      <c r="AQ92" s="84" t="s">
        <v>62</v>
      </c>
      <c r="AR92" s="38"/>
      <c r="AS92" s="85" t="s">
        <v>63</v>
      </c>
      <c r="AT92" s="86" t="s">
        <v>64</v>
      </c>
      <c r="AU92" s="86" t="s">
        <v>65</v>
      </c>
      <c r="AV92" s="86" t="s">
        <v>66</v>
      </c>
      <c r="AW92" s="86" t="s">
        <v>67</v>
      </c>
      <c r="AX92" s="86" t="s">
        <v>68</v>
      </c>
      <c r="AY92" s="86" t="s">
        <v>69</v>
      </c>
      <c r="AZ92" s="86" t="s">
        <v>70</v>
      </c>
      <c r="BA92" s="86" t="s">
        <v>71</v>
      </c>
      <c r="BB92" s="86" t="s">
        <v>72</v>
      </c>
      <c r="BC92" s="86" t="s">
        <v>73</v>
      </c>
      <c r="BD92" s="87" t="s">
        <v>74</v>
      </c>
      <c r="BE92" s="37"/>
    </row>
    <row r="93" s="2" customFormat="1" ht="10.8" customHeight="1">
      <c r="A93" s="37"/>
      <c r="B93" s="38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38"/>
      <c r="AS93" s="88"/>
      <c r="AT93" s="89"/>
      <c r="AU93" s="89"/>
      <c r="AV93" s="89"/>
      <c r="AW93" s="89"/>
      <c r="AX93" s="89"/>
      <c r="AY93" s="89"/>
      <c r="AZ93" s="89"/>
      <c r="BA93" s="89"/>
      <c r="BB93" s="89"/>
      <c r="BC93" s="89"/>
      <c r="BD93" s="90"/>
      <c r="BE93" s="37"/>
    </row>
    <row r="94" s="6" customFormat="1" ht="32.4" customHeight="1">
      <c r="A94" s="6"/>
      <c r="B94" s="91"/>
      <c r="C94" s="92" t="s">
        <v>75</v>
      </c>
      <c r="D94" s="93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3"/>
      <c r="U94" s="93"/>
      <c r="V94" s="93"/>
      <c r="W94" s="93"/>
      <c r="X94" s="93"/>
      <c r="Y94" s="93"/>
      <c r="Z94" s="93"/>
      <c r="AA94" s="93"/>
      <c r="AB94" s="93"/>
      <c r="AC94" s="93"/>
      <c r="AD94" s="93"/>
      <c r="AE94" s="93"/>
      <c r="AF94" s="93"/>
      <c r="AG94" s="94">
        <f>ROUND(AG95,2)</f>
        <v>0</v>
      </c>
      <c r="AH94" s="94"/>
      <c r="AI94" s="94"/>
      <c r="AJ94" s="94"/>
      <c r="AK94" s="94"/>
      <c r="AL94" s="94"/>
      <c r="AM94" s="94"/>
      <c r="AN94" s="95">
        <f>SUM(AG94,AT94)</f>
        <v>0</v>
      </c>
      <c r="AO94" s="95"/>
      <c r="AP94" s="95"/>
      <c r="AQ94" s="96" t="s">
        <v>1</v>
      </c>
      <c r="AR94" s="91"/>
      <c r="AS94" s="97">
        <f>ROUND(AS95,2)</f>
        <v>0</v>
      </c>
      <c r="AT94" s="98">
        <f>ROUND(SUM(AV94:AW94),2)</f>
        <v>0</v>
      </c>
      <c r="AU94" s="99">
        <f>ROUND(AU95,5)</f>
        <v>0</v>
      </c>
      <c r="AV94" s="98">
        <f>ROUND(AZ94*L29,2)</f>
        <v>0</v>
      </c>
      <c r="AW94" s="98">
        <f>ROUND(BA94*L30,2)</f>
        <v>0</v>
      </c>
      <c r="AX94" s="98">
        <f>ROUND(BB94*L29,2)</f>
        <v>0</v>
      </c>
      <c r="AY94" s="98">
        <f>ROUND(BC94*L30,2)</f>
        <v>0</v>
      </c>
      <c r="AZ94" s="98">
        <f>ROUND(AZ95,2)</f>
        <v>0</v>
      </c>
      <c r="BA94" s="98">
        <f>ROUND(BA95,2)</f>
        <v>0</v>
      </c>
      <c r="BB94" s="98">
        <f>ROUND(BB95,2)</f>
        <v>0</v>
      </c>
      <c r="BC94" s="98">
        <f>ROUND(BC95,2)</f>
        <v>0</v>
      </c>
      <c r="BD94" s="100">
        <f>ROUND(BD95,2)</f>
        <v>0</v>
      </c>
      <c r="BE94" s="6"/>
      <c r="BS94" s="101" t="s">
        <v>76</v>
      </c>
      <c r="BT94" s="101" t="s">
        <v>77</v>
      </c>
      <c r="BV94" s="101" t="s">
        <v>78</v>
      </c>
      <c r="BW94" s="101" t="s">
        <v>4</v>
      </c>
      <c r="BX94" s="101" t="s">
        <v>79</v>
      </c>
      <c r="CL94" s="101" t="s">
        <v>1</v>
      </c>
    </row>
    <row r="95" s="7" customFormat="1" ht="37.5" customHeight="1">
      <c r="A95" s="102" t="s">
        <v>80</v>
      </c>
      <c r="B95" s="103"/>
      <c r="C95" s="104"/>
      <c r="D95" s="105" t="s">
        <v>14</v>
      </c>
      <c r="E95" s="105"/>
      <c r="F95" s="105"/>
      <c r="G95" s="105"/>
      <c r="H95" s="105"/>
      <c r="I95" s="106"/>
      <c r="J95" s="105" t="s">
        <v>17</v>
      </c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5"/>
      <c r="Z95" s="105"/>
      <c r="AA95" s="105"/>
      <c r="AB95" s="105"/>
      <c r="AC95" s="105"/>
      <c r="AD95" s="105"/>
      <c r="AE95" s="105"/>
      <c r="AF95" s="105"/>
      <c r="AG95" s="107">
        <f>'134-2024 - REKONSTRUKCE H...'!J28</f>
        <v>0</v>
      </c>
      <c r="AH95" s="106"/>
      <c r="AI95" s="106"/>
      <c r="AJ95" s="106"/>
      <c r="AK95" s="106"/>
      <c r="AL95" s="106"/>
      <c r="AM95" s="106"/>
      <c r="AN95" s="107">
        <f>SUM(AG95,AT95)</f>
        <v>0</v>
      </c>
      <c r="AO95" s="106"/>
      <c r="AP95" s="106"/>
      <c r="AQ95" s="108" t="s">
        <v>81</v>
      </c>
      <c r="AR95" s="103"/>
      <c r="AS95" s="109">
        <v>0</v>
      </c>
      <c r="AT95" s="110">
        <f>ROUND(SUM(AV95:AW95),2)</f>
        <v>0</v>
      </c>
      <c r="AU95" s="111">
        <f>'134-2024 - REKONSTRUKCE H...'!P130</f>
        <v>0</v>
      </c>
      <c r="AV95" s="110">
        <f>'134-2024 - REKONSTRUKCE H...'!J31</f>
        <v>0</v>
      </c>
      <c r="AW95" s="110">
        <f>'134-2024 - REKONSTRUKCE H...'!J32</f>
        <v>0</v>
      </c>
      <c r="AX95" s="110">
        <f>'134-2024 - REKONSTRUKCE H...'!J33</f>
        <v>0</v>
      </c>
      <c r="AY95" s="110">
        <f>'134-2024 - REKONSTRUKCE H...'!J34</f>
        <v>0</v>
      </c>
      <c r="AZ95" s="110">
        <f>'134-2024 - REKONSTRUKCE H...'!F31</f>
        <v>0</v>
      </c>
      <c r="BA95" s="110">
        <f>'134-2024 - REKONSTRUKCE H...'!F32</f>
        <v>0</v>
      </c>
      <c r="BB95" s="110">
        <f>'134-2024 - REKONSTRUKCE H...'!F33</f>
        <v>0</v>
      </c>
      <c r="BC95" s="110">
        <f>'134-2024 - REKONSTRUKCE H...'!F34</f>
        <v>0</v>
      </c>
      <c r="BD95" s="112">
        <f>'134-2024 - REKONSTRUKCE H...'!F35</f>
        <v>0</v>
      </c>
      <c r="BE95" s="7"/>
      <c r="BT95" s="113" t="s">
        <v>82</v>
      </c>
      <c r="BU95" s="113" t="s">
        <v>83</v>
      </c>
      <c r="BV95" s="113" t="s">
        <v>78</v>
      </c>
      <c r="BW95" s="113" t="s">
        <v>4</v>
      </c>
      <c r="BX95" s="113" t="s">
        <v>79</v>
      </c>
      <c r="CL95" s="113" t="s">
        <v>1</v>
      </c>
    </row>
    <row r="96" s="2" customFormat="1" ht="30" customHeight="1">
      <c r="A96" s="37"/>
      <c r="B96" s="38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38"/>
      <c r="AS96" s="37"/>
      <c r="AT96" s="37"/>
      <c r="AU96" s="37"/>
      <c r="AV96" s="37"/>
      <c r="AW96" s="37"/>
      <c r="AX96" s="37"/>
      <c r="AY96" s="37"/>
      <c r="AZ96" s="37"/>
      <c r="BA96" s="37"/>
      <c r="BB96" s="37"/>
      <c r="BC96" s="37"/>
      <c r="BD96" s="37"/>
      <c r="BE96" s="37"/>
    </row>
    <row r="97" s="2" customFormat="1" ht="6.96" customHeight="1">
      <c r="A97" s="37"/>
      <c r="B97" s="59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38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</row>
  </sheetData>
  <mergeCells count="42"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J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134-2024 - REKONSTRUKCE H...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7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4</v>
      </c>
    </row>
    <row r="3" s="1" customFormat="1" ht="6.96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84</v>
      </c>
    </row>
    <row r="4" s="1" customFormat="1" ht="24.96" customHeight="1">
      <c r="B4" s="21"/>
      <c r="D4" s="22" t="s">
        <v>85</v>
      </c>
      <c r="L4" s="21"/>
      <c r="M4" s="114" t="s">
        <v>10</v>
      </c>
      <c r="AT4" s="18" t="s">
        <v>3</v>
      </c>
    </row>
    <row r="5" s="1" customFormat="1" ht="6.96" customHeight="1">
      <c r="B5" s="21"/>
      <c r="L5" s="21"/>
    </row>
    <row r="6" s="2" customFormat="1" ht="12" customHeight="1">
      <c r="A6" s="37"/>
      <c r="B6" s="38"/>
      <c r="C6" s="37"/>
      <c r="D6" s="31" t="s">
        <v>16</v>
      </c>
      <c r="E6" s="37"/>
      <c r="F6" s="37"/>
      <c r="G6" s="37"/>
      <c r="H6" s="37"/>
      <c r="I6" s="37"/>
      <c r="J6" s="37"/>
      <c r="K6" s="37"/>
      <c r="L6" s="54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</row>
    <row r="7" s="2" customFormat="1" ht="30" customHeight="1">
      <c r="A7" s="37"/>
      <c r="B7" s="38"/>
      <c r="C7" s="37"/>
      <c r="D7" s="37"/>
      <c r="E7" s="66" t="s">
        <v>17</v>
      </c>
      <c r="F7" s="37"/>
      <c r="G7" s="37"/>
      <c r="H7" s="37"/>
      <c r="I7" s="37"/>
      <c r="J7" s="37"/>
      <c r="K7" s="37"/>
      <c r="L7" s="54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</row>
    <row r="8" s="2" customFormat="1">
      <c r="A8" s="37"/>
      <c r="B8" s="38"/>
      <c r="C8" s="37"/>
      <c r="D8" s="37"/>
      <c r="E8" s="37"/>
      <c r="F8" s="37"/>
      <c r="G8" s="37"/>
      <c r="H8" s="37"/>
      <c r="I8" s="37"/>
      <c r="J8" s="37"/>
      <c r="K8" s="37"/>
      <c r="L8" s="54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="2" customFormat="1" ht="12" customHeight="1">
      <c r="A9" s="37"/>
      <c r="B9" s="38"/>
      <c r="C9" s="37"/>
      <c r="D9" s="31" t="s">
        <v>18</v>
      </c>
      <c r="E9" s="37"/>
      <c r="F9" s="26" t="s">
        <v>1</v>
      </c>
      <c r="G9" s="37"/>
      <c r="H9" s="37"/>
      <c r="I9" s="31" t="s">
        <v>19</v>
      </c>
      <c r="J9" s="26" t="s">
        <v>1</v>
      </c>
      <c r="K9" s="37"/>
      <c r="L9" s="54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="2" customFormat="1" ht="12" customHeight="1">
      <c r="A10" s="37"/>
      <c r="B10" s="38"/>
      <c r="C10" s="37"/>
      <c r="D10" s="31" t="s">
        <v>20</v>
      </c>
      <c r="E10" s="37"/>
      <c r="F10" s="26" t="s">
        <v>21</v>
      </c>
      <c r="G10" s="37"/>
      <c r="H10" s="37"/>
      <c r="I10" s="31" t="s">
        <v>22</v>
      </c>
      <c r="J10" s="68" t="str">
        <f>'Rekapitulace stavby'!AN8</f>
        <v>18. 4. 2024</v>
      </c>
      <c r="K10" s="37"/>
      <c r="L10" s="54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="2" customFormat="1" ht="10.8" customHeight="1">
      <c r="A11" s="37"/>
      <c r="B11" s="38"/>
      <c r="C11" s="37"/>
      <c r="D11" s="37"/>
      <c r="E11" s="37"/>
      <c r="F11" s="37"/>
      <c r="G11" s="37"/>
      <c r="H11" s="37"/>
      <c r="I11" s="37"/>
      <c r="J11" s="37"/>
      <c r="K11" s="37"/>
      <c r="L11" s="54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="2" customFormat="1" ht="12" customHeight="1">
      <c r="A12" s="37"/>
      <c r="B12" s="38"/>
      <c r="C12" s="37"/>
      <c r="D12" s="31" t="s">
        <v>24</v>
      </c>
      <c r="E12" s="37"/>
      <c r="F12" s="37"/>
      <c r="G12" s="37"/>
      <c r="H12" s="37"/>
      <c r="I12" s="31" t="s">
        <v>25</v>
      </c>
      <c r="J12" s="26" t="s">
        <v>1</v>
      </c>
      <c r="K12" s="37"/>
      <c r="L12" s="54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="2" customFormat="1" ht="18" customHeight="1">
      <c r="A13" s="37"/>
      <c r="B13" s="38"/>
      <c r="C13" s="37"/>
      <c r="D13" s="37"/>
      <c r="E13" s="26" t="s">
        <v>26</v>
      </c>
      <c r="F13" s="37"/>
      <c r="G13" s="37"/>
      <c r="H13" s="37"/>
      <c r="I13" s="31" t="s">
        <v>27</v>
      </c>
      <c r="J13" s="26" t="s">
        <v>1</v>
      </c>
      <c r="K13" s="37"/>
      <c r="L13" s="54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="2" customFormat="1" ht="6.96" customHeight="1">
      <c r="A14" s="37"/>
      <c r="B14" s="38"/>
      <c r="C14" s="37"/>
      <c r="D14" s="37"/>
      <c r="E14" s="37"/>
      <c r="F14" s="37"/>
      <c r="G14" s="37"/>
      <c r="H14" s="37"/>
      <c r="I14" s="37"/>
      <c r="J14" s="37"/>
      <c r="K14" s="37"/>
      <c r="L14" s="54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="2" customFormat="1" ht="12" customHeight="1">
      <c r="A15" s="37"/>
      <c r="B15" s="38"/>
      <c r="C15" s="37"/>
      <c r="D15" s="31" t="s">
        <v>28</v>
      </c>
      <c r="E15" s="37"/>
      <c r="F15" s="37"/>
      <c r="G15" s="37"/>
      <c r="H15" s="37"/>
      <c r="I15" s="31" t="s">
        <v>25</v>
      </c>
      <c r="J15" s="32" t="str">
        <f>'Rekapitulace stavby'!AN13</f>
        <v>Vyplň údaj</v>
      </c>
      <c r="K15" s="37"/>
      <c r="L15" s="54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="2" customFormat="1" ht="18" customHeight="1">
      <c r="A16" s="37"/>
      <c r="B16" s="38"/>
      <c r="C16" s="37"/>
      <c r="D16" s="37"/>
      <c r="E16" s="32" t="str">
        <f>'Rekapitulace stavby'!E14</f>
        <v>Vyplň údaj</v>
      </c>
      <c r="F16" s="26"/>
      <c r="G16" s="26"/>
      <c r="H16" s="26"/>
      <c r="I16" s="31" t="s">
        <v>27</v>
      </c>
      <c r="J16" s="32" t="str">
        <f>'Rekapitulace stavby'!AN14</f>
        <v>Vyplň údaj</v>
      </c>
      <c r="K16" s="37"/>
      <c r="L16" s="54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="2" customFormat="1" ht="6.96" customHeight="1">
      <c r="A17" s="37"/>
      <c r="B17" s="38"/>
      <c r="C17" s="37"/>
      <c r="D17" s="37"/>
      <c r="E17" s="37"/>
      <c r="F17" s="37"/>
      <c r="G17" s="37"/>
      <c r="H17" s="37"/>
      <c r="I17" s="37"/>
      <c r="J17" s="37"/>
      <c r="K17" s="37"/>
      <c r="L17" s="54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="2" customFormat="1" ht="12" customHeight="1">
      <c r="A18" s="37"/>
      <c r="B18" s="38"/>
      <c r="C18" s="37"/>
      <c r="D18" s="31" t="s">
        <v>30</v>
      </c>
      <c r="E18" s="37"/>
      <c r="F18" s="37"/>
      <c r="G18" s="37"/>
      <c r="H18" s="37"/>
      <c r="I18" s="31" t="s">
        <v>25</v>
      </c>
      <c r="J18" s="26" t="s">
        <v>1</v>
      </c>
      <c r="K18" s="37"/>
      <c r="L18" s="54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="2" customFormat="1" ht="18" customHeight="1">
      <c r="A19" s="37"/>
      <c r="B19" s="38"/>
      <c r="C19" s="37"/>
      <c r="D19" s="37"/>
      <c r="E19" s="26" t="s">
        <v>31</v>
      </c>
      <c r="F19" s="37"/>
      <c r="G19" s="37"/>
      <c r="H19" s="37"/>
      <c r="I19" s="31" t="s">
        <v>27</v>
      </c>
      <c r="J19" s="26" t="s">
        <v>1</v>
      </c>
      <c r="K19" s="37"/>
      <c r="L19" s="54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="2" customFormat="1" ht="6.96" customHeight="1">
      <c r="A20" s="37"/>
      <c r="B20" s="38"/>
      <c r="C20" s="37"/>
      <c r="D20" s="37"/>
      <c r="E20" s="37"/>
      <c r="F20" s="37"/>
      <c r="G20" s="37"/>
      <c r="H20" s="37"/>
      <c r="I20" s="37"/>
      <c r="J20" s="37"/>
      <c r="K20" s="37"/>
      <c r="L20" s="54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="2" customFormat="1" ht="12" customHeight="1">
      <c r="A21" s="37"/>
      <c r="B21" s="38"/>
      <c r="C21" s="37"/>
      <c r="D21" s="31" t="s">
        <v>33</v>
      </c>
      <c r="E21" s="37"/>
      <c r="F21" s="37"/>
      <c r="G21" s="37"/>
      <c r="H21" s="37"/>
      <c r="I21" s="31" t="s">
        <v>25</v>
      </c>
      <c r="J21" s="26" t="s">
        <v>34</v>
      </c>
      <c r="K21" s="37"/>
      <c r="L21" s="54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="2" customFormat="1" ht="18" customHeight="1">
      <c r="A22" s="37"/>
      <c r="B22" s="38"/>
      <c r="C22" s="37"/>
      <c r="D22" s="37"/>
      <c r="E22" s="26" t="s">
        <v>35</v>
      </c>
      <c r="F22" s="37"/>
      <c r="G22" s="37"/>
      <c r="H22" s="37"/>
      <c r="I22" s="31" t="s">
        <v>27</v>
      </c>
      <c r="J22" s="26" t="s">
        <v>1</v>
      </c>
      <c r="K22" s="37"/>
      <c r="L22" s="54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="2" customFormat="1" ht="6.96" customHeight="1">
      <c r="A23" s="37"/>
      <c r="B23" s="38"/>
      <c r="C23" s="37"/>
      <c r="D23" s="37"/>
      <c r="E23" s="37"/>
      <c r="F23" s="37"/>
      <c r="G23" s="37"/>
      <c r="H23" s="37"/>
      <c r="I23" s="37"/>
      <c r="J23" s="37"/>
      <c r="K23" s="37"/>
      <c r="L23" s="54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="2" customFormat="1" ht="12" customHeight="1">
      <c r="A24" s="37"/>
      <c r="B24" s="38"/>
      <c r="C24" s="37"/>
      <c r="D24" s="31" t="s">
        <v>36</v>
      </c>
      <c r="E24" s="37"/>
      <c r="F24" s="37"/>
      <c r="G24" s="37"/>
      <c r="H24" s="37"/>
      <c r="I24" s="37"/>
      <c r="J24" s="37"/>
      <c r="K24" s="37"/>
      <c r="L24" s="54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="8" customFormat="1" ht="16.5" customHeight="1">
      <c r="A25" s="115"/>
      <c r="B25" s="116"/>
      <c r="C25" s="115"/>
      <c r="D25" s="115"/>
      <c r="E25" s="35" t="s">
        <v>1</v>
      </c>
      <c r="F25" s="35"/>
      <c r="G25" s="35"/>
      <c r="H25" s="35"/>
      <c r="I25" s="115"/>
      <c r="J25" s="115"/>
      <c r="K25" s="115"/>
      <c r="L25" s="117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</row>
    <row r="26" s="2" customFormat="1" ht="6.96" customHeight="1">
      <c r="A26" s="37"/>
      <c r="B26" s="38"/>
      <c r="C26" s="37"/>
      <c r="D26" s="37"/>
      <c r="E26" s="37"/>
      <c r="F26" s="37"/>
      <c r="G26" s="37"/>
      <c r="H26" s="37"/>
      <c r="I26" s="37"/>
      <c r="J26" s="37"/>
      <c r="K26" s="37"/>
      <c r="L26" s="54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="2" customFormat="1" ht="6.96" customHeight="1">
      <c r="A27" s="37"/>
      <c r="B27" s="38"/>
      <c r="C27" s="37"/>
      <c r="D27" s="89"/>
      <c r="E27" s="89"/>
      <c r="F27" s="89"/>
      <c r="G27" s="89"/>
      <c r="H27" s="89"/>
      <c r="I27" s="89"/>
      <c r="J27" s="89"/>
      <c r="K27" s="89"/>
      <c r="L27" s="54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="2" customFormat="1" ht="25.44" customHeight="1">
      <c r="A28" s="37"/>
      <c r="B28" s="38"/>
      <c r="C28" s="37"/>
      <c r="D28" s="118" t="s">
        <v>37</v>
      </c>
      <c r="E28" s="37"/>
      <c r="F28" s="37"/>
      <c r="G28" s="37"/>
      <c r="H28" s="37"/>
      <c r="I28" s="37"/>
      <c r="J28" s="95">
        <f>ROUND(J130, 2)</f>
        <v>0</v>
      </c>
      <c r="K28" s="37"/>
      <c r="L28" s="54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="2" customFormat="1" ht="6.96" customHeight="1">
      <c r="A29" s="37"/>
      <c r="B29" s="38"/>
      <c r="C29" s="37"/>
      <c r="D29" s="89"/>
      <c r="E29" s="89"/>
      <c r="F29" s="89"/>
      <c r="G29" s="89"/>
      <c r="H29" s="89"/>
      <c r="I29" s="89"/>
      <c r="J29" s="89"/>
      <c r="K29" s="89"/>
      <c r="L29" s="54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="2" customFormat="1" ht="14.4" customHeight="1">
      <c r="A30" s="37"/>
      <c r="B30" s="38"/>
      <c r="C30" s="37"/>
      <c r="D30" s="37"/>
      <c r="E30" s="37"/>
      <c r="F30" s="42" t="s">
        <v>39</v>
      </c>
      <c r="G30" s="37"/>
      <c r="H30" s="37"/>
      <c r="I30" s="42" t="s">
        <v>38</v>
      </c>
      <c r="J30" s="42" t="s">
        <v>40</v>
      </c>
      <c r="K30" s="37"/>
      <c r="L30" s="54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="2" customFormat="1" ht="14.4" customHeight="1">
      <c r="A31" s="37"/>
      <c r="B31" s="38"/>
      <c r="C31" s="37"/>
      <c r="D31" s="119" t="s">
        <v>41</v>
      </c>
      <c r="E31" s="31" t="s">
        <v>42</v>
      </c>
      <c r="F31" s="120">
        <f>ROUND((SUM(BE130:BE311)),  2)</f>
        <v>0</v>
      </c>
      <c r="G31" s="37"/>
      <c r="H31" s="37"/>
      <c r="I31" s="121">
        <v>0.21</v>
      </c>
      <c r="J31" s="120">
        <f>ROUND(((SUM(BE130:BE311))*I31),  2)</f>
        <v>0</v>
      </c>
      <c r="K31" s="37"/>
      <c r="L31" s="54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="2" customFormat="1" ht="14.4" customHeight="1">
      <c r="A32" s="37"/>
      <c r="B32" s="38"/>
      <c r="C32" s="37"/>
      <c r="D32" s="37"/>
      <c r="E32" s="31" t="s">
        <v>43</v>
      </c>
      <c r="F32" s="120">
        <f>ROUND((SUM(BF130:BF311)),  2)</f>
        <v>0</v>
      </c>
      <c r="G32" s="37"/>
      <c r="H32" s="37"/>
      <c r="I32" s="121">
        <v>0.12</v>
      </c>
      <c r="J32" s="120">
        <f>ROUND(((SUM(BF130:BF311))*I32),  2)</f>
        <v>0</v>
      </c>
      <c r="K32" s="37"/>
      <c r="L32" s="54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hidden="1" s="2" customFormat="1" ht="14.4" customHeight="1">
      <c r="A33" s="37"/>
      <c r="B33" s="38"/>
      <c r="C33" s="37"/>
      <c r="D33" s="37"/>
      <c r="E33" s="31" t="s">
        <v>44</v>
      </c>
      <c r="F33" s="120">
        <f>ROUND((SUM(BG130:BG311)),  2)</f>
        <v>0</v>
      </c>
      <c r="G33" s="37"/>
      <c r="H33" s="37"/>
      <c r="I33" s="121">
        <v>0.21</v>
      </c>
      <c r="J33" s="120">
        <f>0</f>
        <v>0</v>
      </c>
      <c r="K33" s="37"/>
      <c r="L33" s="54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hidden="1" s="2" customFormat="1" ht="14.4" customHeight="1">
      <c r="A34" s="37"/>
      <c r="B34" s="38"/>
      <c r="C34" s="37"/>
      <c r="D34" s="37"/>
      <c r="E34" s="31" t="s">
        <v>45</v>
      </c>
      <c r="F34" s="120">
        <f>ROUND((SUM(BH130:BH311)),  2)</f>
        <v>0</v>
      </c>
      <c r="G34" s="37"/>
      <c r="H34" s="37"/>
      <c r="I34" s="121">
        <v>0.12</v>
      </c>
      <c r="J34" s="120">
        <f>0</f>
        <v>0</v>
      </c>
      <c r="K34" s="37"/>
      <c r="L34" s="54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hidden="1" s="2" customFormat="1" ht="14.4" customHeight="1">
      <c r="A35" s="37"/>
      <c r="B35" s="38"/>
      <c r="C35" s="37"/>
      <c r="D35" s="37"/>
      <c r="E35" s="31" t="s">
        <v>46</v>
      </c>
      <c r="F35" s="120">
        <f>ROUND((SUM(BI130:BI311)),  2)</f>
        <v>0</v>
      </c>
      <c r="G35" s="37"/>
      <c r="H35" s="37"/>
      <c r="I35" s="121">
        <v>0</v>
      </c>
      <c r="J35" s="120">
        <f>0</f>
        <v>0</v>
      </c>
      <c r="K35" s="37"/>
      <c r="L35" s="54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="2" customFormat="1" ht="6.96" customHeight="1">
      <c r="A36" s="37"/>
      <c r="B36" s="38"/>
      <c r="C36" s="37"/>
      <c r="D36" s="37"/>
      <c r="E36" s="37"/>
      <c r="F36" s="37"/>
      <c r="G36" s="37"/>
      <c r="H36" s="37"/>
      <c r="I36" s="37"/>
      <c r="J36" s="37"/>
      <c r="K36" s="37"/>
      <c r="L36" s="54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="2" customFormat="1" ht="25.44" customHeight="1">
      <c r="A37" s="37"/>
      <c r="B37" s="38"/>
      <c r="C37" s="122"/>
      <c r="D37" s="123" t="s">
        <v>47</v>
      </c>
      <c r="E37" s="80"/>
      <c r="F37" s="80"/>
      <c r="G37" s="124" t="s">
        <v>48</v>
      </c>
      <c r="H37" s="125" t="s">
        <v>49</v>
      </c>
      <c r="I37" s="80"/>
      <c r="J37" s="126">
        <f>SUM(J28:J35)</f>
        <v>0</v>
      </c>
      <c r="K37" s="127"/>
      <c r="L37" s="54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="2" customFormat="1" ht="14.4" customHeight="1">
      <c r="A38" s="37"/>
      <c r="B38" s="38"/>
      <c r="C38" s="37"/>
      <c r="D38" s="37"/>
      <c r="E38" s="37"/>
      <c r="F38" s="37"/>
      <c r="G38" s="37"/>
      <c r="H38" s="37"/>
      <c r="I38" s="37"/>
      <c r="J38" s="37"/>
      <c r="K38" s="37"/>
      <c r="L38" s="54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="1" customFormat="1" ht="14.4" customHeight="1">
      <c r="B39" s="21"/>
      <c r="L39" s="21"/>
    </row>
    <row r="40" s="1" customFormat="1" ht="14.4" customHeight="1">
      <c r="B40" s="21"/>
      <c r="L40" s="21"/>
    </row>
    <row r="41" s="1" customFormat="1" ht="14.4" customHeight="1">
      <c r="B41" s="21"/>
      <c r="L41" s="21"/>
    </row>
    <row r="42" s="1" customFormat="1" ht="14.4" customHeight="1">
      <c r="B42" s="21"/>
      <c r="L42" s="21"/>
    </row>
    <row r="43" s="1" customFormat="1" ht="14.4" customHeight="1">
      <c r="B43" s="21"/>
      <c r="L43" s="21"/>
    </row>
    <row r="44" s="1" customFormat="1" ht="14.4" customHeight="1">
      <c r="B44" s="21"/>
      <c r="L44" s="21"/>
    </row>
    <row r="45" s="1" customFormat="1" ht="14.4" customHeight="1">
      <c r="B45" s="21"/>
      <c r="L45" s="21"/>
    </row>
    <row r="46" s="1" customFormat="1" ht="14.4" customHeight="1">
      <c r="B46" s="21"/>
      <c r="L46" s="21"/>
    </row>
    <row r="47" s="1" customFormat="1" ht="14.4" customHeight="1">
      <c r="B47" s="21"/>
      <c r="L47" s="21"/>
    </row>
    <row r="48" s="1" customFormat="1" ht="14.4" customHeight="1">
      <c r="B48" s="21"/>
      <c r="L48" s="21"/>
    </row>
    <row r="49" s="1" customFormat="1" ht="14.4" customHeight="1">
      <c r="B49" s="21"/>
      <c r="L49" s="21"/>
    </row>
    <row r="50" s="2" customFormat="1" ht="14.4" customHeight="1">
      <c r="B50" s="54"/>
      <c r="D50" s="55" t="s">
        <v>50</v>
      </c>
      <c r="E50" s="56"/>
      <c r="F50" s="56"/>
      <c r="G50" s="55" t="s">
        <v>51</v>
      </c>
      <c r="H50" s="56"/>
      <c r="I50" s="56"/>
      <c r="J50" s="56"/>
      <c r="K50" s="56"/>
      <c r="L50" s="54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2" customFormat="1">
      <c r="A61" s="37"/>
      <c r="B61" s="38"/>
      <c r="C61" s="37"/>
      <c r="D61" s="57" t="s">
        <v>52</v>
      </c>
      <c r="E61" s="40"/>
      <c r="F61" s="128" t="s">
        <v>53</v>
      </c>
      <c r="G61" s="57" t="s">
        <v>52</v>
      </c>
      <c r="H61" s="40"/>
      <c r="I61" s="40"/>
      <c r="J61" s="129" t="s">
        <v>53</v>
      </c>
      <c r="K61" s="40"/>
      <c r="L61" s="54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>
      <c r="B62" s="21"/>
      <c r="L62" s="21"/>
    </row>
    <row r="63">
      <c r="B63" s="21"/>
      <c r="L63" s="21"/>
    </row>
    <row r="64">
      <c r="B64" s="21"/>
      <c r="L64" s="21"/>
    </row>
    <row r="65" s="2" customFormat="1">
      <c r="A65" s="37"/>
      <c r="B65" s="38"/>
      <c r="C65" s="37"/>
      <c r="D65" s="55" t="s">
        <v>54</v>
      </c>
      <c r="E65" s="58"/>
      <c r="F65" s="58"/>
      <c r="G65" s="55" t="s">
        <v>55</v>
      </c>
      <c r="H65" s="58"/>
      <c r="I65" s="58"/>
      <c r="J65" s="58"/>
      <c r="K65" s="58"/>
      <c r="L65" s="54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2" customFormat="1">
      <c r="A76" s="37"/>
      <c r="B76" s="38"/>
      <c r="C76" s="37"/>
      <c r="D76" s="57" t="s">
        <v>52</v>
      </c>
      <c r="E76" s="40"/>
      <c r="F76" s="128" t="s">
        <v>53</v>
      </c>
      <c r="G76" s="57" t="s">
        <v>52</v>
      </c>
      <c r="H76" s="40"/>
      <c r="I76" s="40"/>
      <c r="J76" s="129" t="s">
        <v>53</v>
      </c>
      <c r="K76" s="40"/>
      <c r="L76" s="54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="2" customFormat="1" ht="14.4" customHeight="1">
      <c r="A77" s="37"/>
      <c r="B77" s="59"/>
      <c r="C77" s="60"/>
      <c r="D77" s="60"/>
      <c r="E77" s="60"/>
      <c r="F77" s="60"/>
      <c r="G77" s="60"/>
      <c r="H77" s="60"/>
      <c r="I77" s="60"/>
      <c r="J77" s="60"/>
      <c r="K77" s="60"/>
      <c r="L77" s="54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="2" customFormat="1" ht="6.96" customHeight="1">
      <c r="A81" s="37"/>
      <c r="B81" s="61"/>
      <c r="C81" s="62"/>
      <c r="D81" s="62"/>
      <c r="E81" s="62"/>
      <c r="F81" s="62"/>
      <c r="G81" s="62"/>
      <c r="H81" s="62"/>
      <c r="I81" s="62"/>
      <c r="J81" s="62"/>
      <c r="K81" s="62"/>
      <c r="L81" s="54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="2" customFormat="1" ht="24.96" customHeight="1">
      <c r="A82" s="37"/>
      <c r="B82" s="38"/>
      <c r="C82" s="22" t="s">
        <v>86</v>
      </c>
      <c r="D82" s="37"/>
      <c r="E82" s="37"/>
      <c r="F82" s="37"/>
      <c r="G82" s="37"/>
      <c r="H82" s="37"/>
      <c r="I82" s="37"/>
      <c r="J82" s="37"/>
      <c r="K82" s="37"/>
      <c r="L82" s="54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="2" customFormat="1" ht="6.96" customHeight="1">
      <c r="A83" s="37"/>
      <c r="B83" s="38"/>
      <c r="C83" s="37"/>
      <c r="D83" s="37"/>
      <c r="E83" s="37"/>
      <c r="F83" s="37"/>
      <c r="G83" s="37"/>
      <c r="H83" s="37"/>
      <c r="I83" s="37"/>
      <c r="J83" s="37"/>
      <c r="K83" s="37"/>
      <c r="L83" s="54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="2" customFormat="1" ht="12" customHeight="1">
      <c r="A84" s="37"/>
      <c r="B84" s="38"/>
      <c r="C84" s="31" t="s">
        <v>16</v>
      </c>
      <c r="D84" s="37"/>
      <c r="E84" s="37"/>
      <c r="F84" s="37"/>
      <c r="G84" s="37"/>
      <c r="H84" s="37"/>
      <c r="I84" s="37"/>
      <c r="J84" s="37"/>
      <c r="K84" s="37"/>
      <c r="L84" s="54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="2" customFormat="1" ht="30" customHeight="1">
      <c r="A85" s="37"/>
      <c r="B85" s="38"/>
      <c r="C85" s="37"/>
      <c r="D85" s="37"/>
      <c r="E85" s="66" t="str">
        <f>E7</f>
        <v xml:space="preserve">REKONSTRUKCE HAVARIJNÍHO STAVU STŘECHY  OBJEKTU MATEŘSKÉ ŠKOLKY  PRAHA - SATALICE</v>
      </c>
      <c r="F85" s="37"/>
      <c r="G85" s="37"/>
      <c r="H85" s="37"/>
      <c r="I85" s="37"/>
      <c r="J85" s="37"/>
      <c r="K85" s="37"/>
      <c r="L85" s="54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="2" customFormat="1" ht="6.96" customHeight="1">
      <c r="A86" s="37"/>
      <c r="B86" s="38"/>
      <c r="C86" s="37"/>
      <c r="D86" s="37"/>
      <c r="E86" s="37"/>
      <c r="F86" s="37"/>
      <c r="G86" s="37"/>
      <c r="H86" s="37"/>
      <c r="I86" s="37"/>
      <c r="J86" s="37"/>
      <c r="K86" s="37"/>
      <c r="L86" s="54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="2" customFormat="1" ht="12" customHeight="1">
      <c r="A87" s="37"/>
      <c r="B87" s="38"/>
      <c r="C87" s="31" t="s">
        <v>20</v>
      </c>
      <c r="D87" s="37"/>
      <c r="E87" s="37"/>
      <c r="F87" s="26" t="str">
        <f>F10</f>
        <v>čp.385, ulice U obory</v>
      </c>
      <c r="G87" s="37"/>
      <c r="H87" s="37"/>
      <c r="I87" s="31" t="s">
        <v>22</v>
      </c>
      <c r="J87" s="68" t="str">
        <f>IF(J10="","",J10)</f>
        <v>18. 4. 2024</v>
      </c>
      <c r="K87" s="37"/>
      <c r="L87" s="54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="2" customFormat="1" ht="6.96" customHeight="1">
      <c r="A88" s="37"/>
      <c r="B88" s="38"/>
      <c r="C88" s="37"/>
      <c r="D88" s="37"/>
      <c r="E88" s="37"/>
      <c r="F88" s="37"/>
      <c r="G88" s="37"/>
      <c r="H88" s="37"/>
      <c r="I88" s="37"/>
      <c r="J88" s="37"/>
      <c r="K88" s="37"/>
      <c r="L88" s="54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="2" customFormat="1" ht="15.15" customHeight="1">
      <c r="A89" s="37"/>
      <c r="B89" s="38"/>
      <c r="C89" s="31" t="s">
        <v>24</v>
      </c>
      <c r="D89" s="37"/>
      <c r="E89" s="37"/>
      <c r="F89" s="26" t="str">
        <f>E13</f>
        <v>Městská část Praha – Satalice</v>
      </c>
      <c r="G89" s="37"/>
      <c r="H89" s="37"/>
      <c r="I89" s="31" t="s">
        <v>30</v>
      </c>
      <c r="J89" s="35" t="str">
        <f>E19</f>
        <v>Ing. arch. Jiří Šesták</v>
      </c>
      <c r="K89" s="37"/>
      <c r="L89" s="54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="2" customFormat="1" ht="15.15" customHeight="1">
      <c r="A90" s="37"/>
      <c r="B90" s="38"/>
      <c r="C90" s="31" t="s">
        <v>28</v>
      </c>
      <c r="D90" s="37"/>
      <c r="E90" s="37"/>
      <c r="F90" s="26" t="str">
        <f>IF(E16="","",E16)</f>
        <v>Vyplň údaj</v>
      </c>
      <c r="G90" s="37"/>
      <c r="H90" s="37"/>
      <c r="I90" s="31" t="s">
        <v>33</v>
      </c>
      <c r="J90" s="35" t="str">
        <f>E22</f>
        <v>Jan Petr</v>
      </c>
      <c r="K90" s="37"/>
      <c r="L90" s="54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="2" customFormat="1" ht="10.32" customHeight="1">
      <c r="A91" s="37"/>
      <c r="B91" s="38"/>
      <c r="C91" s="37"/>
      <c r="D91" s="37"/>
      <c r="E91" s="37"/>
      <c r="F91" s="37"/>
      <c r="G91" s="37"/>
      <c r="H91" s="37"/>
      <c r="I91" s="37"/>
      <c r="J91" s="37"/>
      <c r="K91" s="37"/>
      <c r="L91" s="54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="2" customFormat="1" ht="29.28" customHeight="1">
      <c r="A92" s="37"/>
      <c r="B92" s="38"/>
      <c r="C92" s="130" t="s">
        <v>87</v>
      </c>
      <c r="D92" s="122"/>
      <c r="E92" s="122"/>
      <c r="F92" s="122"/>
      <c r="G92" s="122"/>
      <c r="H92" s="122"/>
      <c r="I92" s="122"/>
      <c r="J92" s="131" t="s">
        <v>88</v>
      </c>
      <c r="K92" s="122"/>
      <c r="L92" s="54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="2" customFormat="1" ht="10.32" customHeight="1">
      <c r="A93" s="37"/>
      <c r="B93" s="38"/>
      <c r="C93" s="37"/>
      <c r="D93" s="37"/>
      <c r="E93" s="37"/>
      <c r="F93" s="37"/>
      <c r="G93" s="37"/>
      <c r="H93" s="37"/>
      <c r="I93" s="37"/>
      <c r="J93" s="37"/>
      <c r="K93" s="37"/>
      <c r="L93" s="54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="2" customFormat="1" ht="22.8" customHeight="1">
      <c r="A94" s="37"/>
      <c r="B94" s="38"/>
      <c r="C94" s="132" t="s">
        <v>89</v>
      </c>
      <c r="D94" s="37"/>
      <c r="E94" s="37"/>
      <c r="F94" s="37"/>
      <c r="G94" s="37"/>
      <c r="H94" s="37"/>
      <c r="I94" s="37"/>
      <c r="J94" s="95">
        <f>J130</f>
        <v>0</v>
      </c>
      <c r="K94" s="37"/>
      <c r="L94" s="54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U94" s="18" t="s">
        <v>90</v>
      </c>
    </row>
    <row r="95" s="9" customFormat="1" ht="24.96" customHeight="1">
      <c r="A95" s="9"/>
      <c r="B95" s="133"/>
      <c r="C95" s="9"/>
      <c r="D95" s="134" t="s">
        <v>91</v>
      </c>
      <c r="E95" s="135"/>
      <c r="F95" s="135"/>
      <c r="G95" s="135"/>
      <c r="H95" s="135"/>
      <c r="I95" s="135"/>
      <c r="J95" s="136">
        <f>J131</f>
        <v>0</v>
      </c>
      <c r="K95" s="9"/>
      <c r="L95" s="133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="10" customFormat="1" ht="19.92" customHeight="1">
      <c r="A96" s="10"/>
      <c r="B96" s="137"/>
      <c r="C96" s="10"/>
      <c r="D96" s="138" t="s">
        <v>92</v>
      </c>
      <c r="E96" s="139"/>
      <c r="F96" s="139"/>
      <c r="G96" s="139"/>
      <c r="H96" s="139"/>
      <c r="I96" s="139"/>
      <c r="J96" s="140">
        <f>J132</f>
        <v>0</v>
      </c>
      <c r="K96" s="10"/>
      <c r="L96" s="137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="10" customFormat="1" ht="19.92" customHeight="1">
      <c r="A97" s="10"/>
      <c r="B97" s="137"/>
      <c r="C97" s="10"/>
      <c r="D97" s="138" t="s">
        <v>93</v>
      </c>
      <c r="E97" s="139"/>
      <c r="F97" s="139"/>
      <c r="G97" s="139"/>
      <c r="H97" s="139"/>
      <c r="I97" s="139"/>
      <c r="J97" s="140">
        <f>J143</f>
        <v>0</v>
      </c>
      <c r="K97" s="10"/>
      <c r="L97" s="137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="10" customFormat="1" ht="19.92" customHeight="1">
      <c r="A98" s="10"/>
      <c r="B98" s="137"/>
      <c r="C98" s="10"/>
      <c r="D98" s="138" t="s">
        <v>94</v>
      </c>
      <c r="E98" s="139"/>
      <c r="F98" s="139"/>
      <c r="G98" s="139"/>
      <c r="H98" s="139"/>
      <c r="I98" s="139"/>
      <c r="J98" s="140">
        <f>J154</f>
        <v>0</v>
      </c>
      <c r="K98" s="10"/>
      <c r="L98" s="137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9" customFormat="1" ht="24.96" customHeight="1">
      <c r="A99" s="9"/>
      <c r="B99" s="133"/>
      <c r="C99" s="9"/>
      <c r="D99" s="134" t="s">
        <v>95</v>
      </c>
      <c r="E99" s="135"/>
      <c r="F99" s="135"/>
      <c r="G99" s="135"/>
      <c r="H99" s="135"/>
      <c r="I99" s="135"/>
      <c r="J99" s="136">
        <f>J156</f>
        <v>0</v>
      </c>
      <c r="K99" s="9"/>
      <c r="L99" s="133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10" customFormat="1" ht="19.92" customHeight="1">
      <c r="A100" s="10"/>
      <c r="B100" s="137"/>
      <c r="C100" s="10"/>
      <c r="D100" s="138" t="s">
        <v>96</v>
      </c>
      <c r="E100" s="139"/>
      <c r="F100" s="139"/>
      <c r="G100" s="139"/>
      <c r="H100" s="139"/>
      <c r="I100" s="139"/>
      <c r="J100" s="140">
        <f>J157</f>
        <v>0</v>
      </c>
      <c r="K100" s="10"/>
      <c r="L100" s="137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37"/>
      <c r="C101" s="10"/>
      <c r="D101" s="138" t="s">
        <v>97</v>
      </c>
      <c r="E101" s="139"/>
      <c r="F101" s="139"/>
      <c r="G101" s="139"/>
      <c r="H101" s="139"/>
      <c r="I101" s="139"/>
      <c r="J101" s="140">
        <f>J176</f>
        <v>0</v>
      </c>
      <c r="K101" s="10"/>
      <c r="L101" s="137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37"/>
      <c r="C102" s="10"/>
      <c r="D102" s="138" t="s">
        <v>98</v>
      </c>
      <c r="E102" s="139"/>
      <c r="F102" s="139"/>
      <c r="G102" s="139"/>
      <c r="H102" s="139"/>
      <c r="I102" s="139"/>
      <c r="J102" s="140">
        <f>J194</f>
        <v>0</v>
      </c>
      <c r="K102" s="10"/>
      <c r="L102" s="137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37"/>
      <c r="C103" s="10"/>
      <c r="D103" s="138" t="s">
        <v>99</v>
      </c>
      <c r="E103" s="139"/>
      <c r="F103" s="139"/>
      <c r="G103" s="139"/>
      <c r="H103" s="139"/>
      <c r="I103" s="139"/>
      <c r="J103" s="140">
        <f>J199</f>
        <v>0</v>
      </c>
      <c r="K103" s="10"/>
      <c r="L103" s="137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137"/>
      <c r="C104" s="10"/>
      <c r="D104" s="138" t="s">
        <v>100</v>
      </c>
      <c r="E104" s="139"/>
      <c r="F104" s="139"/>
      <c r="G104" s="139"/>
      <c r="H104" s="139"/>
      <c r="I104" s="139"/>
      <c r="J104" s="140">
        <f>J223</f>
        <v>0</v>
      </c>
      <c r="K104" s="10"/>
      <c r="L104" s="137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10" customFormat="1" ht="19.92" customHeight="1">
      <c r="A105" s="10"/>
      <c r="B105" s="137"/>
      <c r="C105" s="10"/>
      <c r="D105" s="138" t="s">
        <v>101</v>
      </c>
      <c r="E105" s="139"/>
      <c r="F105" s="139"/>
      <c r="G105" s="139"/>
      <c r="H105" s="139"/>
      <c r="I105" s="139"/>
      <c r="J105" s="140">
        <f>J256</f>
        <v>0</v>
      </c>
      <c r="K105" s="10"/>
      <c r="L105" s="137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10" customFormat="1" ht="19.92" customHeight="1">
      <c r="A106" s="10"/>
      <c r="B106" s="137"/>
      <c r="C106" s="10"/>
      <c r="D106" s="138" t="s">
        <v>102</v>
      </c>
      <c r="E106" s="139"/>
      <c r="F106" s="139"/>
      <c r="G106" s="139"/>
      <c r="H106" s="139"/>
      <c r="I106" s="139"/>
      <c r="J106" s="140">
        <f>J265</f>
        <v>0</v>
      </c>
      <c r="K106" s="10"/>
      <c r="L106" s="137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10" customFormat="1" ht="19.92" customHeight="1">
      <c r="A107" s="10"/>
      <c r="B107" s="137"/>
      <c r="C107" s="10"/>
      <c r="D107" s="138" t="s">
        <v>103</v>
      </c>
      <c r="E107" s="139"/>
      <c r="F107" s="139"/>
      <c r="G107" s="139"/>
      <c r="H107" s="139"/>
      <c r="I107" s="139"/>
      <c r="J107" s="140">
        <f>J277</f>
        <v>0</v>
      </c>
      <c r="K107" s="10"/>
      <c r="L107" s="137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="10" customFormat="1" ht="19.92" customHeight="1">
      <c r="A108" s="10"/>
      <c r="B108" s="137"/>
      <c r="C108" s="10"/>
      <c r="D108" s="138" t="s">
        <v>104</v>
      </c>
      <c r="E108" s="139"/>
      <c r="F108" s="139"/>
      <c r="G108" s="139"/>
      <c r="H108" s="139"/>
      <c r="I108" s="139"/>
      <c r="J108" s="140">
        <f>J298</f>
        <v>0</v>
      </c>
      <c r="K108" s="10"/>
      <c r="L108" s="137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="9" customFormat="1" ht="24.96" customHeight="1">
      <c r="A109" s="9"/>
      <c r="B109" s="133"/>
      <c r="C109" s="9"/>
      <c r="D109" s="134" t="s">
        <v>105</v>
      </c>
      <c r="E109" s="135"/>
      <c r="F109" s="135"/>
      <c r="G109" s="135"/>
      <c r="H109" s="135"/>
      <c r="I109" s="135"/>
      <c r="J109" s="136">
        <f>J305</f>
        <v>0</v>
      </c>
      <c r="K109" s="9"/>
      <c r="L109" s="133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</row>
    <row r="110" s="10" customFormat="1" ht="19.92" customHeight="1">
      <c r="A110" s="10"/>
      <c r="B110" s="137"/>
      <c r="C110" s="10"/>
      <c r="D110" s="138" t="s">
        <v>106</v>
      </c>
      <c r="E110" s="139"/>
      <c r="F110" s="139"/>
      <c r="G110" s="139"/>
      <c r="H110" s="139"/>
      <c r="I110" s="139"/>
      <c r="J110" s="140">
        <f>J306</f>
        <v>0</v>
      </c>
      <c r="K110" s="10"/>
      <c r="L110" s="137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="10" customFormat="1" ht="19.92" customHeight="1">
      <c r="A111" s="10"/>
      <c r="B111" s="137"/>
      <c r="C111" s="10"/>
      <c r="D111" s="138" t="s">
        <v>107</v>
      </c>
      <c r="E111" s="139"/>
      <c r="F111" s="139"/>
      <c r="G111" s="139"/>
      <c r="H111" s="139"/>
      <c r="I111" s="139"/>
      <c r="J111" s="140">
        <f>J308</f>
        <v>0</v>
      </c>
      <c r="K111" s="10"/>
      <c r="L111" s="137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="10" customFormat="1" ht="19.92" customHeight="1">
      <c r="A112" s="10"/>
      <c r="B112" s="137"/>
      <c r="C112" s="10"/>
      <c r="D112" s="138" t="s">
        <v>108</v>
      </c>
      <c r="E112" s="139"/>
      <c r="F112" s="139"/>
      <c r="G112" s="139"/>
      <c r="H112" s="139"/>
      <c r="I112" s="139"/>
      <c r="J112" s="140">
        <f>J310</f>
        <v>0</v>
      </c>
      <c r="K112" s="10"/>
      <c r="L112" s="137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="2" customFormat="1" ht="21.84" customHeight="1">
      <c r="A113" s="37"/>
      <c r="B113" s="38"/>
      <c r="C113" s="37"/>
      <c r="D113" s="37"/>
      <c r="E113" s="37"/>
      <c r="F113" s="37"/>
      <c r="G113" s="37"/>
      <c r="H113" s="37"/>
      <c r="I113" s="37"/>
      <c r="J113" s="37"/>
      <c r="K113" s="37"/>
      <c r="L113" s="54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="2" customFormat="1" ht="6.96" customHeight="1">
      <c r="A114" s="37"/>
      <c r="B114" s="59"/>
      <c r="C114" s="60"/>
      <c r="D114" s="60"/>
      <c r="E114" s="60"/>
      <c r="F114" s="60"/>
      <c r="G114" s="60"/>
      <c r="H114" s="60"/>
      <c r="I114" s="60"/>
      <c r="J114" s="60"/>
      <c r="K114" s="60"/>
      <c r="L114" s="54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8" s="2" customFormat="1" ht="6.96" customHeight="1">
      <c r="A118" s="37"/>
      <c r="B118" s="61"/>
      <c r="C118" s="62"/>
      <c r="D118" s="62"/>
      <c r="E118" s="62"/>
      <c r="F118" s="62"/>
      <c r="G118" s="62"/>
      <c r="H118" s="62"/>
      <c r="I118" s="62"/>
      <c r="J118" s="62"/>
      <c r="K118" s="62"/>
      <c r="L118" s="54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="2" customFormat="1" ht="24.96" customHeight="1">
      <c r="A119" s="37"/>
      <c r="B119" s="38"/>
      <c r="C119" s="22" t="s">
        <v>109</v>
      </c>
      <c r="D119" s="37"/>
      <c r="E119" s="37"/>
      <c r="F119" s="37"/>
      <c r="G119" s="37"/>
      <c r="H119" s="37"/>
      <c r="I119" s="37"/>
      <c r="J119" s="37"/>
      <c r="K119" s="37"/>
      <c r="L119" s="54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="2" customFormat="1" ht="6.96" customHeight="1">
      <c r="A120" s="37"/>
      <c r="B120" s="38"/>
      <c r="C120" s="37"/>
      <c r="D120" s="37"/>
      <c r="E120" s="37"/>
      <c r="F120" s="37"/>
      <c r="G120" s="37"/>
      <c r="H120" s="37"/>
      <c r="I120" s="37"/>
      <c r="J120" s="37"/>
      <c r="K120" s="37"/>
      <c r="L120" s="54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="2" customFormat="1" ht="12" customHeight="1">
      <c r="A121" s="37"/>
      <c r="B121" s="38"/>
      <c r="C121" s="31" t="s">
        <v>16</v>
      </c>
      <c r="D121" s="37"/>
      <c r="E121" s="37"/>
      <c r="F121" s="37"/>
      <c r="G121" s="37"/>
      <c r="H121" s="37"/>
      <c r="I121" s="37"/>
      <c r="J121" s="37"/>
      <c r="K121" s="37"/>
      <c r="L121" s="54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="2" customFormat="1" ht="30" customHeight="1">
      <c r="A122" s="37"/>
      <c r="B122" s="38"/>
      <c r="C122" s="37"/>
      <c r="D122" s="37"/>
      <c r="E122" s="66" t="str">
        <f>E7</f>
        <v xml:space="preserve">REKONSTRUKCE HAVARIJNÍHO STAVU STŘECHY  OBJEKTU MATEŘSKÉ ŠKOLKY  PRAHA - SATALICE</v>
      </c>
      <c r="F122" s="37"/>
      <c r="G122" s="37"/>
      <c r="H122" s="37"/>
      <c r="I122" s="37"/>
      <c r="J122" s="37"/>
      <c r="K122" s="37"/>
      <c r="L122" s="54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="2" customFormat="1" ht="6.96" customHeight="1">
      <c r="A123" s="37"/>
      <c r="B123" s="38"/>
      <c r="C123" s="37"/>
      <c r="D123" s="37"/>
      <c r="E123" s="37"/>
      <c r="F123" s="37"/>
      <c r="G123" s="37"/>
      <c r="H123" s="37"/>
      <c r="I123" s="37"/>
      <c r="J123" s="37"/>
      <c r="K123" s="37"/>
      <c r="L123" s="54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="2" customFormat="1" ht="12" customHeight="1">
      <c r="A124" s="37"/>
      <c r="B124" s="38"/>
      <c r="C124" s="31" t="s">
        <v>20</v>
      </c>
      <c r="D124" s="37"/>
      <c r="E124" s="37"/>
      <c r="F124" s="26" t="str">
        <f>F10</f>
        <v>čp.385, ulice U obory</v>
      </c>
      <c r="G124" s="37"/>
      <c r="H124" s="37"/>
      <c r="I124" s="31" t="s">
        <v>22</v>
      </c>
      <c r="J124" s="68" t="str">
        <f>IF(J10="","",J10)</f>
        <v>18. 4. 2024</v>
      </c>
      <c r="K124" s="37"/>
      <c r="L124" s="54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="2" customFormat="1" ht="6.96" customHeight="1">
      <c r="A125" s="37"/>
      <c r="B125" s="38"/>
      <c r="C125" s="37"/>
      <c r="D125" s="37"/>
      <c r="E125" s="37"/>
      <c r="F125" s="37"/>
      <c r="G125" s="37"/>
      <c r="H125" s="37"/>
      <c r="I125" s="37"/>
      <c r="J125" s="37"/>
      <c r="K125" s="37"/>
      <c r="L125" s="54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="2" customFormat="1" ht="15.15" customHeight="1">
      <c r="A126" s="37"/>
      <c r="B126" s="38"/>
      <c r="C126" s="31" t="s">
        <v>24</v>
      </c>
      <c r="D126" s="37"/>
      <c r="E126" s="37"/>
      <c r="F126" s="26" t="str">
        <f>E13</f>
        <v>Městská část Praha – Satalice</v>
      </c>
      <c r="G126" s="37"/>
      <c r="H126" s="37"/>
      <c r="I126" s="31" t="s">
        <v>30</v>
      </c>
      <c r="J126" s="35" t="str">
        <f>E19</f>
        <v>Ing. arch. Jiří Šesták</v>
      </c>
      <c r="K126" s="37"/>
      <c r="L126" s="54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="2" customFormat="1" ht="15.15" customHeight="1">
      <c r="A127" s="37"/>
      <c r="B127" s="38"/>
      <c r="C127" s="31" t="s">
        <v>28</v>
      </c>
      <c r="D127" s="37"/>
      <c r="E127" s="37"/>
      <c r="F127" s="26" t="str">
        <f>IF(E16="","",E16)</f>
        <v>Vyplň údaj</v>
      </c>
      <c r="G127" s="37"/>
      <c r="H127" s="37"/>
      <c r="I127" s="31" t="s">
        <v>33</v>
      </c>
      <c r="J127" s="35" t="str">
        <f>E22</f>
        <v>Jan Petr</v>
      </c>
      <c r="K127" s="37"/>
      <c r="L127" s="54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</row>
    <row r="128" s="2" customFormat="1" ht="10.32" customHeight="1">
      <c r="A128" s="37"/>
      <c r="B128" s="38"/>
      <c r="C128" s="37"/>
      <c r="D128" s="37"/>
      <c r="E128" s="37"/>
      <c r="F128" s="37"/>
      <c r="G128" s="37"/>
      <c r="H128" s="37"/>
      <c r="I128" s="37"/>
      <c r="J128" s="37"/>
      <c r="K128" s="37"/>
      <c r="L128" s="54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</row>
    <row r="129" s="11" customFormat="1" ht="29.28" customHeight="1">
      <c r="A129" s="141"/>
      <c r="B129" s="142"/>
      <c r="C129" s="143" t="s">
        <v>110</v>
      </c>
      <c r="D129" s="144" t="s">
        <v>62</v>
      </c>
      <c r="E129" s="144" t="s">
        <v>58</v>
      </c>
      <c r="F129" s="144" t="s">
        <v>59</v>
      </c>
      <c r="G129" s="144" t="s">
        <v>111</v>
      </c>
      <c r="H129" s="144" t="s">
        <v>112</v>
      </c>
      <c r="I129" s="144" t="s">
        <v>113</v>
      </c>
      <c r="J129" s="144" t="s">
        <v>88</v>
      </c>
      <c r="K129" s="145" t="s">
        <v>114</v>
      </c>
      <c r="L129" s="146"/>
      <c r="M129" s="85" t="s">
        <v>1</v>
      </c>
      <c r="N129" s="86" t="s">
        <v>41</v>
      </c>
      <c r="O129" s="86" t="s">
        <v>115</v>
      </c>
      <c r="P129" s="86" t="s">
        <v>116</v>
      </c>
      <c r="Q129" s="86" t="s">
        <v>117</v>
      </c>
      <c r="R129" s="86" t="s">
        <v>118</v>
      </c>
      <c r="S129" s="86" t="s">
        <v>119</v>
      </c>
      <c r="T129" s="87" t="s">
        <v>120</v>
      </c>
      <c r="U129" s="141"/>
      <c r="V129" s="141"/>
      <c r="W129" s="141"/>
      <c r="X129" s="141"/>
      <c r="Y129" s="141"/>
      <c r="Z129" s="141"/>
      <c r="AA129" s="141"/>
      <c r="AB129" s="141"/>
      <c r="AC129" s="141"/>
      <c r="AD129" s="141"/>
      <c r="AE129" s="141"/>
    </row>
    <row r="130" s="2" customFormat="1" ht="22.8" customHeight="1">
      <c r="A130" s="37"/>
      <c r="B130" s="38"/>
      <c r="C130" s="92" t="s">
        <v>121</v>
      </c>
      <c r="D130" s="37"/>
      <c r="E130" s="37"/>
      <c r="F130" s="37"/>
      <c r="G130" s="37"/>
      <c r="H130" s="37"/>
      <c r="I130" s="37"/>
      <c r="J130" s="147">
        <f>BK130</f>
        <v>0</v>
      </c>
      <c r="K130" s="37"/>
      <c r="L130" s="38"/>
      <c r="M130" s="88"/>
      <c r="N130" s="72"/>
      <c r="O130" s="89"/>
      <c r="P130" s="148">
        <f>P131+P156+P305</f>
        <v>0</v>
      </c>
      <c r="Q130" s="89"/>
      <c r="R130" s="148">
        <f>R131+R156+R305</f>
        <v>7.51952743</v>
      </c>
      <c r="S130" s="89"/>
      <c r="T130" s="149">
        <f>T131+T156+T305</f>
        <v>34.170291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T130" s="18" t="s">
        <v>76</v>
      </c>
      <c r="AU130" s="18" t="s">
        <v>90</v>
      </c>
      <c r="BK130" s="150">
        <f>BK131+BK156+BK305</f>
        <v>0</v>
      </c>
    </row>
    <row r="131" s="12" customFormat="1" ht="25.92" customHeight="1">
      <c r="A131" s="12"/>
      <c r="B131" s="151"/>
      <c r="C131" s="12"/>
      <c r="D131" s="152" t="s">
        <v>76</v>
      </c>
      <c r="E131" s="153" t="s">
        <v>122</v>
      </c>
      <c r="F131" s="153" t="s">
        <v>123</v>
      </c>
      <c r="G131" s="12"/>
      <c r="H131" s="12"/>
      <c r="I131" s="154"/>
      <c r="J131" s="155">
        <f>BK131</f>
        <v>0</v>
      </c>
      <c r="K131" s="12"/>
      <c r="L131" s="151"/>
      <c r="M131" s="156"/>
      <c r="N131" s="157"/>
      <c r="O131" s="157"/>
      <c r="P131" s="158">
        <f>P132+P143+P154</f>
        <v>0</v>
      </c>
      <c r="Q131" s="157"/>
      <c r="R131" s="158">
        <f>R132+R143+R154</f>
        <v>0</v>
      </c>
      <c r="S131" s="157"/>
      <c r="T131" s="159">
        <f>T132+T143+T154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152" t="s">
        <v>82</v>
      </c>
      <c r="AT131" s="160" t="s">
        <v>76</v>
      </c>
      <c r="AU131" s="160" t="s">
        <v>77</v>
      </c>
      <c r="AY131" s="152" t="s">
        <v>124</v>
      </c>
      <c r="BK131" s="161">
        <f>BK132+BK143+BK154</f>
        <v>0</v>
      </c>
    </row>
    <row r="132" s="12" customFormat="1" ht="22.8" customHeight="1">
      <c r="A132" s="12"/>
      <c r="B132" s="151"/>
      <c r="C132" s="12"/>
      <c r="D132" s="152" t="s">
        <v>76</v>
      </c>
      <c r="E132" s="162" t="s">
        <v>125</v>
      </c>
      <c r="F132" s="162" t="s">
        <v>126</v>
      </c>
      <c r="G132" s="12"/>
      <c r="H132" s="12"/>
      <c r="I132" s="154"/>
      <c r="J132" s="163">
        <f>BK132</f>
        <v>0</v>
      </c>
      <c r="K132" s="12"/>
      <c r="L132" s="151"/>
      <c r="M132" s="156"/>
      <c r="N132" s="157"/>
      <c r="O132" s="157"/>
      <c r="P132" s="158">
        <f>SUM(P133:P142)</f>
        <v>0</v>
      </c>
      <c r="Q132" s="157"/>
      <c r="R132" s="158">
        <f>SUM(R133:R142)</f>
        <v>0</v>
      </c>
      <c r="S132" s="157"/>
      <c r="T132" s="159">
        <f>SUM(T133:T142)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152" t="s">
        <v>82</v>
      </c>
      <c r="AT132" s="160" t="s">
        <v>76</v>
      </c>
      <c r="AU132" s="160" t="s">
        <v>82</v>
      </c>
      <c r="AY132" s="152" t="s">
        <v>124</v>
      </c>
      <c r="BK132" s="161">
        <f>SUM(BK133:BK142)</f>
        <v>0</v>
      </c>
    </row>
    <row r="133" s="2" customFormat="1" ht="16.5" customHeight="1">
      <c r="A133" s="37"/>
      <c r="B133" s="164"/>
      <c r="C133" s="165" t="s">
        <v>82</v>
      </c>
      <c r="D133" s="165" t="s">
        <v>127</v>
      </c>
      <c r="E133" s="166" t="s">
        <v>128</v>
      </c>
      <c r="F133" s="167" t="s">
        <v>129</v>
      </c>
      <c r="G133" s="168" t="s">
        <v>130</v>
      </c>
      <c r="H133" s="169">
        <v>1</v>
      </c>
      <c r="I133" s="170"/>
      <c r="J133" s="171">
        <f>ROUND(I133*H133,2)</f>
        <v>0</v>
      </c>
      <c r="K133" s="167" t="s">
        <v>1</v>
      </c>
      <c r="L133" s="38"/>
      <c r="M133" s="172" t="s">
        <v>1</v>
      </c>
      <c r="N133" s="173" t="s">
        <v>42</v>
      </c>
      <c r="O133" s="76"/>
      <c r="P133" s="174">
        <f>O133*H133</f>
        <v>0</v>
      </c>
      <c r="Q133" s="174">
        <v>0</v>
      </c>
      <c r="R133" s="174">
        <f>Q133*H133</f>
        <v>0</v>
      </c>
      <c r="S133" s="174">
        <v>0</v>
      </c>
      <c r="T133" s="175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176" t="s">
        <v>131</v>
      </c>
      <c r="AT133" s="176" t="s">
        <v>127</v>
      </c>
      <c r="AU133" s="176" t="s">
        <v>84</v>
      </c>
      <c r="AY133" s="18" t="s">
        <v>124</v>
      </c>
      <c r="BE133" s="177">
        <f>IF(N133="základní",J133,0)</f>
        <v>0</v>
      </c>
      <c r="BF133" s="177">
        <f>IF(N133="snížená",J133,0)</f>
        <v>0</v>
      </c>
      <c r="BG133" s="177">
        <f>IF(N133="zákl. přenesená",J133,0)</f>
        <v>0</v>
      </c>
      <c r="BH133" s="177">
        <f>IF(N133="sníž. přenesená",J133,0)</f>
        <v>0</v>
      </c>
      <c r="BI133" s="177">
        <f>IF(N133="nulová",J133,0)</f>
        <v>0</v>
      </c>
      <c r="BJ133" s="18" t="s">
        <v>82</v>
      </c>
      <c r="BK133" s="177">
        <f>ROUND(I133*H133,2)</f>
        <v>0</v>
      </c>
      <c r="BL133" s="18" t="s">
        <v>131</v>
      </c>
      <c r="BM133" s="176" t="s">
        <v>132</v>
      </c>
    </row>
    <row r="134" s="2" customFormat="1" ht="37.8" customHeight="1">
      <c r="A134" s="37"/>
      <c r="B134" s="164"/>
      <c r="C134" s="165" t="s">
        <v>84</v>
      </c>
      <c r="D134" s="165" t="s">
        <v>127</v>
      </c>
      <c r="E134" s="166" t="s">
        <v>133</v>
      </c>
      <c r="F134" s="167" t="s">
        <v>134</v>
      </c>
      <c r="G134" s="168" t="s">
        <v>135</v>
      </c>
      <c r="H134" s="169">
        <v>249.6</v>
      </c>
      <c r="I134" s="170"/>
      <c r="J134" s="171">
        <f>ROUND(I134*H134,2)</f>
        <v>0</v>
      </c>
      <c r="K134" s="167" t="s">
        <v>136</v>
      </c>
      <c r="L134" s="38"/>
      <c r="M134" s="172" t="s">
        <v>1</v>
      </c>
      <c r="N134" s="173" t="s">
        <v>42</v>
      </c>
      <c r="O134" s="76"/>
      <c r="P134" s="174">
        <f>O134*H134</f>
        <v>0</v>
      </c>
      <c r="Q134" s="174">
        <v>0</v>
      </c>
      <c r="R134" s="174">
        <f>Q134*H134</f>
        <v>0</v>
      </c>
      <c r="S134" s="174">
        <v>0</v>
      </c>
      <c r="T134" s="175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176" t="s">
        <v>131</v>
      </c>
      <c r="AT134" s="176" t="s">
        <v>127</v>
      </c>
      <c r="AU134" s="176" t="s">
        <v>84</v>
      </c>
      <c r="AY134" s="18" t="s">
        <v>124</v>
      </c>
      <c r="BE134" s="177">
        <f>IF(N134="základní",J134,0)</f>
        <v>0</v>
      </c>
      <c r="BF134" s="177">
        <f>IF(N134="snížená",J134,0)</f>
        <v>0</v>
      </c>
      <c r="BG134" s="177">
        <f>IF(N134="zákl. přenesená",J134,0)</f>
        <v>0</v>
      </c>
      <c r="BH134" s="177">
        <f>IF(N134="sníž. přenesená",J134,0)</f>
        <v>0</v>
      </c>
      <c r="BI134" s="177">
        <f>IF(N134="nulová",J134,0)</f>
        <v>0</v>
      </c>
      <c r="BJ134" s="18" t="s">
        <v>82</v>
      </c>
      <c r="BK134" s="177">
        <f>ROUND(I134*H134,2)</f>
        <v>0</v>
      </c>
      <c r="BL134" s="18" t="s">
        <v>131</v>
      </c>
      <c r="BM134" s="176" t="s">
        <v>137</v>
      </c>
    </row>
    <row r="135" s="13" customFormat="1">
      <c r="A135" s="13"/>
      <c r="B135" s="178"/>
      <c r="C135" s="13"/>
      <c r="D135" s="179" t="s">
        <v>138</v>
      </c>
      <c r="E135" s="180" t="s">
        <v>1</v>
      </c>
      <c r="F135" s="181" t="s">
        <v>139</v>
      </c>
      <c r="G135" s="13"/>
      <c r="H135" s="180" t="s">
        <v>1</v>
      </c>
      <c r="I135" s="182"/>
      <c r="J135" s="13"/>
      <c r="K135" s="13"/>
      <c r="L135" s="178"/>
      <c r="M135" s="183"/>
      <c r="N135" s="184"/>
      <c r="O135" s="184"/>
      <c r="P135" s="184"/>
      <c r="Q135" s="184"/>
      <c r="R135" s="184"/>
      <c r="S135" s="184"/>
      <c r="T135" s="185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180" t="s">
        <v>138</v>
      </c>
      <c r="AU135" s="180" t="s">
        <v>84</v>
      </c>
      <c r="AV135" s="13" t="s">
        <v>82</v>
      </c>
      <c r="AW135" s="13" t="s">
        <v>32</v>
      </c>
      <c r="AX135" s="13" t="s">
        <v>77</v>
      </c>
      <c r="AY135" s="180" t="s">
        <v>124</v>
      </c>
    </row>
    <row r="136" s="14" customFormat="1">
      <c r="A136" s="14"/>
      <c r="B136" s="186"/>
      <c r="C136" s="14"/>
      <c r="D136" s="179" t="s">
        <v>138</v>
      </c>
      <c r="E136" s="187" t="s">
        <v>1</v>
      </c>
      <c r="F136" s="188" t="s">
        <v>140</v>
      </c>
      <c r="G136" s="14"/>
      <c r="H136" s="189">
        <v>192</v>
      </c>
      <c r="I136" s="190"/>
      <c r="J136" s="14"/>
      <c r="K136" s="14"/>
      <c r="L136" s="186"/>
      <c r="M136" s="191"/>
      <c r="N136" s="192"/>
      <c r="O136" s="192"/>
      <c r="P136" s="192"/>
      <c r="Q136" s="192"/>
      <c r="R136" s="192"/>
      <c r="S136" s="192"/>
      <c r="T136" s="193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187" t="s">
        <v>138</v>
      </c>
      <c r="AU136" s="187" t="s">
        <v>84</v>
      </c>
      <c r="AV136" s="14" t="s">
        <v>84</v>
      </c>
      <c r="AW136" s="14" t="s">
        <v>32</v>
      </c>
      <c r="AX136" s="14" t="s">
        <v>77</v>
      </c>
      <c r="AY136" s="187" t="s">
        <v>124</v>
      </c>
    </row>
    <row r="137" s="15" customFormat="1">
      <c r="A137" s="15"/>
      <c r="B137" s="194"/>
      <c r="C137" s="15"/>
      <c r="D137" s="179" t="s">
        <v>138</v>
      </c>
      <c r="E137" s="195" t="s">
        <v>1</v>
      </c>
      <c r="F137" s="196" t="s">
        <v>141</v>
      </c>
      <c r="G137" s="15"/>
      <c r="H137" s="197">
        <v>192</v>
      </c>
      <c r="I137" s="198"/>
      <c r="J137" s="15"/>
      <c r="K137" s="15"/>
      <c r="L137" s="194"/>
      <c r="M137" s="199"/>
      <c r="N137" s="200"/>
      <c r="O137" s="200"/>
      <c r="P137" s="200"/>
      <c r="Q137" s="200"/>
      <c r="R137" s="200"/>
      <c r="S137" s="200"/>
      <c r="T137" s="201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T137" s="195" t="s">
        <v>138</v>
      </c>
      <c r="AU137" s="195" t="s">
        <v>84</v>
      </c>
      <c r="AV137" s="15" t="s">
        <v>131</v>
      </c>
      <c r="AW137" s="15" t="s">
        <v>32</v>
      </c>
      <c r="AX137" s="15" t="s">
        <v>82</v>
      </c>
      <c r="AY137" s="195" t="s">
        <v>124</v>
      </c>
    </row>
    <row r="138" s="14" customFormat="1">
      <c r="A138" s="14"/>
      <c r="B138" s="186"/>
      <c r="C138" s="14"/>
      <c r="D138" s="179" t="s">
        <v>138</v>
      </c>
      <c r="E138" s="14"/>
      <c r="F138" s="188" t="s">
        <v>142</v>
      </c>
      <c r="G138" s="14"/>
      <c r="H138" s="189">
        <v>249.6</v>
      </c>
      <c r="I138" s="190"/>
      <c r="J138" s="14"/>
      <c r="K138" s="14"/>
      <c r="L138" s="186"/>
      <c r="M138" s="191"/>
      <c r="N138" s="192"/>
      <c r="O138" s="192"/>
      <c r="P138" s="192"/>
      <c r="Q138" s="192"/>
      <c r="R138" s="192"/>
      <c r="S138" s="192"/>
      <c r="T138" s="193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187" t="s">
        <v>138</v>
      </c>
      <c r="AU138" s="187" t="s">
        <v>84</v>
      </c>
      <c r="AV138" s="14" t="s">
        <v>84</v>
      </c>
      <c r="AW138" s="14" t="s">
        <v>3</v>
      </c>
      <c r="AX138" s="14" t="s">
        <v>82</v>
      </c>
      <c r="AY138" s="187" t="s">
        <v>124</v>
      </c>
    </row>
    <row r="139" s="2" customFormat="1" ht="37.8" customHeight="1">
      <c r="A139" s="37"/>
      <c r="B139" s="164"/>
      <c r="C139" s="165" t="s">
        <v>143</v>
      </c>
      <c r="D139" s="165" t="s">
        <v>127</v>
      </c>
      <c r="E139" s="166" t="s">
        <v>144</v>
      </c>
      <c r="F139" s="167" t="s">
        <v>145</v>
      </c>
      <c r="G139" s="168" t="s">
        <v>135</v>
      </c>
      <c r="H139" s="169">
        <v>14976</v>
      </c>
      <c r="I139" s="170"/>
      <c r="J139" s="171">
        <f>ROUND(I139*H139,2)</f>
        <v>0</v>
      </c>
      <c r="K139" s="167" t="s">
        <v>136</v>
      </c>
      <c r="L139" s="38"/>
      <c r="M139" s="172" t="s">
        <v>1</v>
      </c>
      <c r="N139" s="173" t="s">
        <v>42</v>
      </c>
      <c r="O139" s="76"/>
      <c r="P139" s="174">
        <f>O139*H139</f>
        <v>0</v>
      </c>
      <c r="Q139" s="174">
        <v>0</v>
      </c>
      <c r="R139" s="174">
        <f>Q139*H139</f>
        <v>0</v>
      </c>
      <c r="S139" s="174">
        <v>0</v>
      </c>
      <c r="T139" s="175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176" t="s">
        <v>131</v>
      </c>
      <c r="AT139" s="176" t="s">
        <v>127</v>
      </c>
      <c r="AU139" s="176" t="s">
        <v>84</v>
      </c>
      <c r="AY139" s="18" t="s">
        <v>124</v>
      </c>
      <c r="BE139" s="177">
        <f>IF(N139="základní",J139,0)</f>
        <v>0</v>
      </c>
      <c r="BF139" s="177">
        <f>IF(N139="snížená",J139,0)</f>
        <v>0</v>
      </c>
      <c r="BG139" s="177">
        <f>IF(N139="zákl. přenesená",J139,0)</f>
        <v>0</v>
      </c>
      <c r="BH139" s="177">
        <f>IF(N139="sníž. přenesená",J139,0)</f>
        <v>0</v>
      </c>
      <c r="BI139" s="177">
        <f>IF(N139="nulová",J139,0)</f>
        <v>0</v>
      </c>
      <c r="BJ139" s="18" t="s">
        <v>82</v>
      </c>
      <c r="BK139" s="177">
        <f>ROUND(I139*H139,2)</f>
        <v>0</v>
      </c>
      <c r="BL139" s="18" t="s">
        <v>131</v>
      </c>
      <c r="BM139" s="176" t="s">
        <v>146</v>
      </c>
    </row>
    <row r="140" s="14" customFormat="1">
      <c r="A140" s="14"/>
      <c r="B140" s="186"/>
      <c r="C140" s="14"/>
      <c r="D140" s="179" t="s">
        <v>138</v>
      </c>
      <c r="E140" s="14"/>
      <c r="F140" s="188" t="s">
        <v>147</v>
      </c>
      <c r="G140" s="14"/>
      <c r="H140" s="189">
        <v>14976</v>
      </c>
      <c r="I140" s="190"/>
      <c r="J140" s="14"/>
      <c r="K140" s="14"/>
      <c r="L140" s="186"/>
      <c r="M140" s="191"/>
      <c r="N140" s="192"/>
      <c r="O140" s="192"/>
      <c r="P140" s="192"/>
      <c r="Q140" s="192"/>
      <c r="R140" s="192"/>
      <c r="S140" s="192"/>
      <c r="T140" s="193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187" t="s">
        <v>138</v>
      </c>
      <c r="AU140" s="187" t="s">
        <v>84</v>
      </c>
      <c r="AV140" s="14" t="s">
        <v>84</v>
      </c>
      <c r="AW140" s="14" t="s">
        <v>3</v>
      </c>
      <c r="AX140" s="14" t="s">
        <v>82</v>
      </c>
      <c r="AY140" s="187" t="s">
        <v>124</v>
      </c>
    </row>
    <row r="141" s="2" customFormat="1" ht="44.25" customHeight="1">
      <c r="A141" s="37"/>
      <c r="B141" s="164"/>
      <c r="C141" s="165" t="s">
        <v>131</v>
      </c>
      <c r="D141" s="165" t="s">
        <v>127</v>
      </c>
      <c r="E141" s="166" t="s">
        <v>148</v>
      </c>
      <c r="F141" s="167" t="s">
        <v>149</v>
      </c>
      <c r="G141" s="168" t="s">
        <v>150</v>
      </c>
      <c r="H141" s="169">
        <v>1</v>
      </c>
      <c r="I141" s="170"/>
      <c r="J141" s="171">
        <f>ROUND(I141*H141,2)</f>
        <v>0</v>
      </c>
      <c r="K141" s="167" t="s">
        <v>136</v>
      </c>
      <c r="L141" s="38"/>
      <c r="M141" s="172" t="s">
        <v>1</v>
      </c>
      <c r="N141" s="173" t="s">
        <v>42</v>
      </c>
      <c r="O141" s="76"/>
      <c r="P141" s="174">
        <f>O141*H141</f>
        <v>0</v>
      </c>
      <c r="Q141" s="174">
        <v>0</v>
      </c>
      <c r="R141" s="174">
        <f>Q141*H141</f>
        <v>0</v>
      </c>
      <c r="S141" s="174">
        <v>0</v>
      </c>
      <c r="T141" s="175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176" t="s">
        <v>131</v>
      </c>
      <c r="AT141" s="176" t="s">
        <v>127</v>
      </c>
      <c r="AU141" s="176" t="s">
        <v>84</v>
      </c>
      <c r="AY141" s="18" t="s">
        <v>124</v>
      </c>
      <c r="BE141" s="177">
        <f>IF(N141="základní",J141,0)</f>
        <v>0</v>
      </c>
      <c r="BF141" s="177">
        <f>IF(N141="snížená",J141,0)</f>
        <v>0</v>
      </c>
      <c r="BG141" s="177">
        <f>IF(N141="zákl. přenesená",J141,0)</f>
        <v>0</v>
      </c>
      <c r="BH141" s="177">
        <f>IF(N141="sníž. přenesená",J141,0)</f>
        <v>0</v>
      </c>
      <c r="BI141" s="177">
        <f>IF(N141="nulová",J141,0)</f>
        <v>0</v>
      </c>
      <c r="BJ141" s="18" t="s">
        <v>82</v>
      </c>
      <c r="BK141" s="177">
        <f>ROUND(I141*H141,2)</f>
        <v>0</v>
      </c>
      <c r="BL141" s="18" t="s">
        <v>131</v>
      </c>
      <c r="BM141" s="176" t="s">
        <v>151</v>
      </c>
    </row>
    <row r="142" s="2" customFormat="1" ht="37.8" customHeight="1">
      <c r="A142" s="37"/>
      <c r="B142" s="164"/>
      <c r="C142" s="165" t="s">
        <v>152</v>
      </c>
      <c r="D142" s="165" t="s">
        <v>127</v>
      </c>
      <c r="E142" s="166" t="s">
        <v>153</v>
      </c>
      <c r="F142" s="167" t="s">
        <v>154</v>
      </c>
      <c r="G142" s="168" t="s">
        <v>135</v>
      </c>
      <c r="H142" s="169">
        <v>249.6</v>
      </c>
      <c r="I142" s="170"/>
      <c r="J142" s="171">
        <f>ROUND(I142*H142,2)</f>
        <v>0</v>
      </c>
      <c r="K142" s="167" t="s">
        <v>136</v>
      </c>
      <c r="L142" s="38"/>
      <c r="M142" s="172" t="s">
        <v>1</v>
      </c>
      <c r="N142" s="173" t="s">
        <v>42</v>
      </c>
      <c r="O142" s="76"/>
      <c r="P142" s="174">
        <f>O142*H142</f>
        <v>0</v>
      </c>
      <c r="Q142" s="174">
        <v>0</v>
      </c>
      <c r="R142" s="174">
        <f>Q142*H142</f>
        <v>0</v>
      </c>
      <c r="S142" s="174">
        <v>0</v>
      </c>
      <c r="T142" s="175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176" t="s">
        <v>131</v>
      </c>
      <c r="AT142" s="176" t="s">
        <v>127</v>
      </c>
      <c r="AU142" s="176" t="s">
        <v>84</v>
      </c>
      <c r="AY142" s="18" t="s">
        <v>124</v>
      </c>
      <c r="BE142" s="177">
        <f>IF(N142="základní",J142,0)</f>
        <v>0</v>
      </c>
      <c r="BF142" s="177">
        <f>IF(N142="snížená",J142,0)</f>
        <v>0</v>
      </c>
      <c r="BG142" s="177">
        <f>IF(N142="zákl. přenesená",J142,0)</f>
        <v>0</v>
      </c>
      <c r="BH142" s="177">
        <f>IF(N142="sníž. přenesená",J142,0)</f>
        <v>0</v>
      </c>
      <c r="BI142" s="177">
        <f>IF(N142="nulová",J142,0)</f>
        <v>0</v>
      </c>
      <c r="BJ142" s="18" t="s">
        <v>82</v>
      </c>
      <c r="BK142" s="177">
        <f>ROUND(I142*H142,2)</f>
        <v>0</v>
      </c>
      <c r="BL142" s="18" t="s">
        <v>131</v>
      </c>
      <c r="BM142" s="176" t="s">
        <v>155</v>
      </c>
    </row>
    <row r="143" s="12" customFormat="1" ht="22.8" customHeight="1">
      <c r="A143" s="12"/>
      <c r="B143" s="151"/>
      <c r="C143" s="12"/>
      <c r="D143" s="152" t="s">
        <v>76</v>
      </c>
      <c r="E143" s="162" t="s">
        <v>156</v>
      </c>
      <c r="F143" s="162" t="s">
        <v>157</v>
      </c>
      <c r="G143" s="12"/>
      <c r="H143" s="12"/>
      <c r="I143" s="154"/>
      <c r="J143" s="163">
        <f>BK143</f>
        <v>0</v>
      </c>
      <c r="K143" s="12"/>
      <c r="L143" s="151"/>
      <c r="M143" s="156"/>
      <c r="N143" s="157"/>
      <c r="O143" s="157"/>
      <c r="P143" s="158">
        <f>SUM(P144:P153)</f>
        <v>0</v>
      </c>
      <c r="Q143" s="157"/>
      <c r="R143" s="158">
        <f>SUM(R144:R153)</f>
        <v>0</v>
      </c>
      <c r="S143" s="157"/>
      <c r="T143" s="159">
        <f>SUM(T144:T153)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152" t="s">
        <v>82</v>
      </c>
      <c r="AT143" s="160" t="s">
        <v>76</v>
      </c>
      <c r="AU143" s="160" t="s">
        <v>82</v>
      </c>
      <c r="AY143" s="152" t="s">
        <v>124</v>
      </c>
      <c r="BK143" s="161">
        <f>SUM(BK144:BK153)</f>
        <v>0</v>
      </c>
    </row>
    <row r="144" s="2" customFormat="1" ht="33" customHeight="1">
      <c r="A144" s="37"/>
      <c r="B144" s="164"/>
      <c r="C144" s="165" t="s">
        <v>158</v>
      </c>
      <c r="D144" s="165" t="s">
        <v>127</v>
      </c>
      <c r="E144" s="166" t="s">
        <v>159</v>
      </c>
      <c r="F144" s="167" t="s">
        <v>160</v>
      </c>
      <c r="G144" s="168" t="s">
        <v>161</v>
      </c>
      <c r="H144" s="169">
        <v>34.17</v>
      </c>
      <c r="I144" s="170"/>
      <c r="J144" s="171">
        <f>ROUND(I144*H144,2)</f>
        <v>0</v>
      </c>
      <c r="K144" s="167" t="s">
        <v>136</v>
      </c>
      <c r="L144" s="38"/>
      <c r="M144" s="172" t="s">
        <v>1</v>
      </c>
      <c r="N144" s="173" t="s">
        <v>42</v>
      </c>
      <c r="O144" s="76"/>
      <c r="P144" s="174">
        <f>O144*H144</f>
        <v>0</v>
      </c>
      <c r="Q144" s="174">
        <v>0</v>
      </c>
      <c r="R144" s="174">
        <f>Q144*H144</f>
        <v>0</v>
      </c>
      <c r="S144" s="174">
        <v>0</v>
      </c>
      <c r="T144" s="175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176" t="s">
        <v>131</v>
      </c>
      <c r="AT144" s="176" t="s">
        <v>127</v>
      </c>
      <c r="AU144" s="176" t="s">
        <v>84</v>
      </c>
      <c r="AY144" s="18" t="s">
        <v>124</v>
      </c>
      <c r="BE144" s="177">
        <f>IF(N144="základní",J144,0)</f>
        <v>0</v>
      </c>
      <c r="BF144" s="177">
        <f>IF(N144="snížená",J144,0)</f>
        <v>0</v>
      </c>
      <c r="BG144" s="177">
        <f>IF(N144="zákl. přenesená",J144,0)</f>
        <v>0</v>
      </c>
      <c r="BH144" s="177">
        <f>IF(N144="sníž. přenesená",J144,0)</f>
        <v>0</v>
      </c>
      <c r="BI144" s="177">
        <f>IF(N144="nulová",J144,0)</f>
        <v>0</v>
      </c>
      <c r="BJ144" s="18" t="s">
        <v>82</v>
      </c>
      <c r="BK144" s="177">
        <f>ROUND(I144*H144,2)</f>
        <v>0</v>
      </c>
      <c r="BL144" s="18" t="s">
        <v>131</v>
      </c>
      <c r="BM144" s="176" t="s">
        <v>162</v>
      </c>
    </row>
    <row r="145" s="2" customFormat="1" ht="24.15" customHeight="1">
      <c r="A145" s="37"/>
      <c r="B145" s="164"/>
      <c r="C145" s="165" t="s">
        <v>163</v>
      </c>
      <c r="D145" s="165" t="s">
        <v>127</v>
      </c>
      <c r="E145" s="166" t="s">
        <v>164</v>
      </c>
      <c r="F145" s="167" t="s">
        <v>165</v>
      </c>
      <c r="G145" s="168" t="s">
        <v>161</v>
      </c>
      <c r="H145" s="169">
        <v>1025.0999999999998</v>
      </c>
      <c r="I145" s="170"/>
      <c r="J145" s="171">
        <f>ROUND(I145*H145,2)</f>
        <v>0</v>
      </c>
      <c r="K145" s="167" t="s">
        <v>136</v>
      </c>
      <c r="L145" s="38"/>
      <c r="M145" s="172" t="s">
        <v>1</v>
      </c>
      <c r="N145" s="173" t="s">
        <v>42</v>
      </c>
      <c r="O145" s="76"/>
      <c r="P145" s="174">
        <f>O145*H145</f>
        <v>0</v>
      </c>
      <c r="Q145" s="174">
        <v>0</v>
      </c>
      <c r="R145" s="174">
        <f>Q145*H145</f>
        <v>0</v>
      </c>
      <c r="S145" s="174">
        <v>0</v>
      </c>
      <c r="T145" s="175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176" t="s">
        <v>131</v>
      </c>
      <c r="AT145" s="176" t="s">
        <v>127</v>
      </c>
      <c r="AU145" s="176" t="s">
        <v>84</v>
      </c>
      <c r="AY145" s="18" t="s">
        <v>124</v>
      </c>
      <c r="BE145" s="177">
        <f>IF(N145="základní",J145,0)</f>
        <v>0</v>
      </c>
      <c r="BF145" s="177">
        <f>IF(N145="snížená",J145,0)</f>
        <v>0</v>
      </c>
      <c r="BG145" s="177">
        <f>IF(N145="zákl. přenesená",J145,0)</f>
        <v>0</v>
      </c>
      <c r="BH145" s="177">
        <f>IF(N145="sníž. přenesená",J145,0)</f>
        <v>0</v>
      </c>
      <c r="BI145" s="177">
        <f>IF(N145="nulová",J145,0)</f>
        <v>0</v>
      </c>
      <c r="BJ145" s="18" t="s">
        <v>82</v>
      </c>
      <c r="BK145" s="177">
        <f>ROUND(I145*H145,2)</f>
        <v>0</v>
      </c>
      <c r="BL145" s="18" t="s">
        <v>131</v>
      </c>
      <c r="BM145" s="176" t="s">
        <v>166</v>
      </c>
    </row>
    <row r="146" s="14" customFormat="1">
      <c r="A146" s="14"/>
      <c r="B146" s="186"/>
      <c r="C146" s="14"/>
      <c r="D146" s="179" t="s">
        <v>138</v>
      </c>
      <c r="E146" s="14"/>
      <c r="F146" s="188" t="s">
        <v>167</v>
      </c>
      <c r="G146" s="14"/>
      <c r="H146" s="189">
        <v>1025.0999999999998</v>
      </c>
      <c r="I146" s="190"/>
      <c r="J146" s="14"/>
      <c r="K146" s="14"/>
      <c r="L146" s="186"/>
      <c r="M146" s="191"/>
      <c r="N146" s="192"/>
      <c r="O146" s="192"/>
      <c r="P146" s="192"/>
      <c r="Q146" s="192"/>
      <c r="R146" s="192"/>
      <c r="S146" s="192"/>
      <c r="T146" s="193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187" t="s">
        <v>138</v>
      </c>
      <c r="AU146" s="187" t="s">
        <v>84</v>
      </c>
      <c r="AV146" s="14" t="s">
        <v>84</v>
      </c>
      <c r="AW146" s="14" t="s">
        <v>3</v>
      </c>
      <c r="AX146" s="14" t="s">
        <v>82</v>
      </c>
      <c r="AY146" s="187" t="s">
        <v>124</v>
      </c>
    </row>
    <row r="147" s="2" customFormat="1" ht="33" customHeight="1">
      <c r="A147" s="37"/>
      <c r="B147" s="164"/>
      <c r="C147" s="165" t="s">
        <v>168</v>
      </c>
      <c r="D147" s="165" t="s">
        <v>127</v>
      </c>
      <c r="E147" s="166" t="s">
        <v>169</v>
      </c>
      <c r="F147" s="167" t="s">
        <v>170</v>
      </c>
      <c r="G147" s="168" t="s">
        <v>161</v>
      </c>
      <c r="H147" s="169">
        <v>34.17</v>
      </c>
      <c r="I147" s="170"/>
      <c r="J147" s="171">
        <f>ROUND(I147*H147,2)</f>
        <v>0</v>
      </c>
      <c r="K147" s="167" t="s">
        <v>136</v>
      </c>
      <c r="L147" s="38"/>
      <c r="M147" s="172" t="s">
        <v>1</v>
      </c>
      <c r="N147" s="173" t="s">
        <v>42</v>
      </c>
      <c r="O147" s="76"/>
      <c r="P147" s="174">
        <f>O147*H147</f>
        <v>0</v>
      </c>
      <c r="Q147" s="174">
        <v>0</v>
      </c>
      <c r="R147" s="174">
        <f>Q147*H147</f>
        <v>0</v>
      </c>
      <c r="S147" s="174">
        <v>0</v>
      </c>
      <c r="T147" s="175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176" t="s">
        <v>131</v>
      </c>
      <c r="AT147" s="176" t="s">
        <v>127</v>
      </c>
      <c r="AU147" s="176" t="s">
        <v>84</v>
      </c>
      <c r="AY147" s="18" t="s">
        <v>124</v>
      </c>
      <c r="BE147" s="177">
        <f>IF(N147="základní",J147,0)</f>
        <v>0</v>
      </c>
      <c r="BF147" s="177">
        <f>IF(N147="snížená",J147,0)</f>
        <v>0</v>
      </c>
      <c r="BG147" s="177">
        <f>IF(N147="zákl. přenesená",J147,0)</f>
        <v>0</v>
      </c>
      <c r="BH147" s="177">
        <f>IF(N147="sníž. přenesená",J147,0)</f>
        <v>0</v>
      </c>
      <c r="BI147" s="177">
        <f>IF(N147="nulová",J147,0)</f>
        <v>0</v>
      </c>
      <c r="BJ147" s="18" t="s">
        <v>82</v>
      </c>
      <c r="BK147" s="177">
        <f>ROUND(I147*H147,2)</f>
        <v>0</v>
      </c>
      <c r="BL147" s="18" t="s">
        <v>131</v>
      </c>
      <c r="BM147" s="176" t="s">
        <v>171</v>
      </c>
    </row>
    <row r="148" s="2" customFormat="1" ht="33" customHeight="1">
      <c r="A148" s="37"/>
      <c r="B148" s="164"/>
      <c r="C148" s="165" t="s">
        <v>125</v>
      </c>
      <c r="D148" s="165" t="s">
        <v>127</v>
      </c>
      <c r="E148" s="166" t="s">
        <v>172</v>
      </c>
      <c r="F148" s="167" t="s">
        <v>173</v>
      </c>
      <c r="G148" s="168" t="s">
        <v>161</v>
      </c>
      <c r="H148" s="169">
        <v>0.512</v>
      </c>
      <c r="I148" s="170"/>
      <c r="J148" s="171">
        <f>ROUND(I148*H148,2)</f>
        <v>0</v>
      </c>
      <c r="K148" s="167" t="s">
        <v>136</v>
      </c>
      <c r="L148" s="38"/>
      <c r="M148" s="172" t="s">
        <v>1</v>
      </c>
      <c r="N148" s="173" t="s">
        <v>42</v>
      </c>
      <c r="O148" s="76"/>
      <c r="P148" s="174">
        <f>O148*H148</f>
        <v>0</v>
      </c>
      <c r="Q148" s="174">
        <v>0</v>
      </c>
      <c r="R148" s="174">
        <f>Q148*H148</f>
        <v>0</v>
      </c>
      <c r="S148" s="174">
        <v>0</v>
      </c>
      <c r="T148" s="175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176" t="s">
        <v>131</v>
      </c>
      <c r="AT148" s="176" t="s">
        <v>127</v>
      </c>
      <c r="AU148" s="176" t="s">
        <v>84</v>
      </c>
      <c r="AY148" s="18" t="s">
        <v>124</v>
      </c>
      <c r="BE148" s="177">
        <f>IF(N148="základní",J148,0)</f>
        <v>0</v>
      </c>
      <c r="BF148" s="177">
        <f>IF(N148="snížená",J148,0)</f>
        <v>0</v>
      </c>
      <c r="BG148" s="177">
        <f>IF(N148="zákl. přenesená",J148,0)</f>
        <v>0</v>
      </c>
      <c r="BH148" s="177">
        <f>IF(N148="sníž. přenesená",J148,0)</f>
        <v>0</v>
      </c>
      <c r="BI148" s="177">
        <f>IF(N148="nulová",J148,0)</f>
        <v>0</v>
      </c>
      <c r="BJ148" s="18" t="s">
        <v>82</v>
      </c>
      <c r="BK148" s="177">
        <f>ROUND(I148*H148,2)</f>
        <v>0</v>
      </c>
      <c r="BL148" s="18" t="s">
        <v>131</v>
      </c>
      <c r="BM148" s="176" t="s">
        <v>174</v>
      </c>
    </row>
    <row r="149" s="14" customFormat="1">
      <c r="A149" s="14"/>
      <c r="B149" s="186"/>
      <c r="C149" s="14"/>
      <c r="D149" s="179" t="s">
        <v>138</v>
      </c>
      <c r="E149" s="187" t="s">
        <v>1</v>
      </c>
      <c r="F149" s="188" t="s">
        <v>175</v>
      </c>
      <c r="G149" s="14"/>
      <c r="H149" s="189">
        <v>0.512</v>
      </c>
      <c r="I149" s="190"/>
      <c r="J149" s="14"/>
      <c r="K149" s="14"/>
      <c r="L149" s="186"/>
      <c r="M149" s="191"/>
      <c r="N149" s="192"/>
      <c r="O149" s="192"/>
      <c r="P149" s="192"/>
      <c r="Q149" s="192"/>
      <c r="R149" s="192"/>
      <c r="S149" s="192"/>
      <c r="T149" s="193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187" t="s">
        <v>138</v>
      </c>
      <c r="AU149" s="187" t="s">
        <v>84</v>
      </c>
      <c r="AV149" s="14" t="s">
        <v>84</v>
      </c>
      <c r="AW149" s="14" t="s">
        <v>32</v>
      </c>
      <c r="AX149" s="14" t="s">
        <v>77</v>
      </c>
      <c r="AY149" s="187" t="s">
        <v>124</v>
      </c>
    </row>
    <row r="150" s="15" customFormat="1">
      <c r="A150" s="15"/>
      <c r="B150" s="194"/>
      <c r="C150" s="15"/>
      <c r="D150" s="179" t="s">
        <v>138</v>
      </c>
      <c r="E150" s="195" t="s">
        <v>1</v>
      </c>
      <c r="F150" s="196" t="s">
        <v>141</v>
      </c>
      <c r="G150" s="15"/>
      <c r="H150" s="197">
        <v>0.512</v>
      </c>
      <c r="I150" s="198"/>
      <c r="J150" s="15"/>
      <c r="K150" s="15"/>
      <c r="L150" s="194"/>
      <c r="M150" s="199"/>
      <c r="N150" s="200"/>
      <c r="O150" s="200"/>
      <c r="P150" s="200"/>
      <c r="Q150" s="200"/>
      <c r="R150" s="200"/>
      <c r="S150" s="200"/>
      <c r="T150" s="201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T150" s="195" t="s">
        <v>138</v>
      </c>
      <c r="AU150" s="195" t="s">
        <v>84</v>
      </c>
      <c r="AV150" s="15" t="s">
        <v>131</v>
      </c>
      <c r="AW150" s="15" t="s">
        <v>32</v>
      </c>
      <c r="AX150" s="15" t="s">
        <v>82</v>
      </c>
      <c r="AY150" s="195" t="s">
        <v>124</v>
      </c>
    </row>
    <row r="151" s="2" customFormat="1" ht="33" customHeight="1">
      <c r="A151" s="37"/>
      <c r="B151" s="164"/>
      <c r="C151" s="165" t="s">
        <v>176</v>
      </c>
      <c r="D151" s="165" t="s">
        <v>127</v>
      </c>
      <c r="E151" s="166" t="s">
        <v>177</v>
      </c>
      <c r="F151" s="167" t="s">
        <v>178</v>
      </c>
      <c r="G151" s="168" t="s">
        <v>161</v>
      </c>
      <c r="H151" s="169">
        <v>1.75</v>
      </c>
      <c r="I151" s="170"/>
      <c r="J151" s="171">
        <f>ROUND(I151*H151,2)</f>
        <v>0</v>
      </c>
      <c r="K151" s="167" t="s">
        <v>136</v>
      </c>
      <c r="L151" s="38"/>
      <c r="M151" s="172" t="s">
        <v>1</v>
      </c>
      <c r="N151" s="173" t="s">
        <v>42</v>
      </c>
      <c r="O151" s="76"/>
      <c r="P151" s="174">
        <f>O151*H151</f>
        <v>0</v>
      </c>
      <c r="Q151" s="174">
        <v>0</v>
      </c>
      <c r="R151" s="174">
        <f>Q151*H151</f>
        <v>0</v>
      </c>
      <c r="S151" s="174">
        <v>0</v>
      </c>
      <c r="T151" s="175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176" t="s">
        <v>131</v>
      </c>
      <c r="AT151" s="176" t="s">
        <v>127</v>
      </c>
      <c r="AU151" s="176" t="s">
        <v>84</v>
      </c>
      <c r="AY151" s="18" t="s">
        <v>124</v>
      </c>
      <c r="BE151" s="177">
        <f>IF(N151="základní",J151,0)</f>
        <v>0</v>
      </c>
      <c r="BF151" s="177">
        <f>IF(N151="snížená",J151,0)</f>
        <v>0</v>
      </c>
      <c r="BG151" s="177">
        <f>IF(N151="zákl. přenesená",J151,0)</f>
        <v>0</v>
      </c>
      <c r="BH151" s="177">
        <f>IF(N151="sníž. přenesená",J151,0)</f>
        <v>0</v>
      </c>
      <c r="BI151" s="177">
        <f>IF(N151="nulová",J151,0)</f>
        <v>0</v>
      </c>
      <c r="BJ151" s="18" t="s">
        <v>82</v>
      </c>
      <c r="BK151" s="177">
        <f>ROUND(I151*H151,2)</f>
        <v>0</v>
      </c>
      <c r="BL151" s="18" t="s">
        <v>131</v>
      </c>
      <c r="BM151" s="176" t="s">
        <v>179</v>
      </c>
    </row>
    <row r="152" s="2" customFormat="1" ht="37.8" customHeight="1">
      <c r="A152" s="37"/>
      <c r="B152" s="164"/>
      <c r="C152" s="165" t="s">
        <v>180</v>
      </c>
      <c r="D152" s="165" t="s">
        <v>127</v>
      </c>
      <c r="E152" s="166" t="s">
        <v>181</v>
      </c>
      <c r="F152" s="167" t="s">
        <v>182</v>
      </c>
      <c r="G152" s="168" t="s">
        <v>161</v>
      </c>
      <c r="H152" s="169">
        <v>9.871</v>
      </c>
      <c r="I152" s="170"/>
      <c r="J152" s="171">
        <f>ROUND(I152*H152,2)</f>
        <v>0</v>
      </c>
      <c r="K152" s="167" t="s">
        <v>136</v>
      </c>
      <c r="L152" s="38"/>
      <c r="M152" s="172" t="s">
        <v>1</v>
      </c>
      <c r="N152" s="173" t="s">
        <v>42</v>
      </c>
      <c r="O152" s="76"/>
      <c r="P152" s="174">
        <f>O152*H152</f>
        <v>0</v>
      </c>
      <c r="Q152" s="174">
        <v>0</v>
      </c>
      <c r="R152" s="174">
        <f>Q152*H152</f>
        <v>0</v>
      </c>
      <c r="S152" s="174">
        <v>0</v>
      </c>
      <c r="T152" s="175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176" t="s">
        <v>131</v>
      </c>
      <c r="AT152" s="176" t="s">
        <v>127</v>
      </c>
      <c r="AU152" s="176" t="s">
        <v>84</v>
      </c>
      <c r="AY152" s="18" t="s">
        <v>124</v>
      </c>
      <c r="BE152" s="177">
        <f>IF(N152="základní",J152,0)</f>
        <v>0</v>
      </c>
      <c r="BF152" s="177">
        <f>IF(N152="snížená",J152,0)</f>
        <v>0</v>
      </c>
      <c r="BG152" s="177">
        <f>IF(N152="zákl. přenesená",J152,0)</f>
        <v>0</v>
      </c>
      <c r="BH152" s="177">
        <f>IF(N152="sníž. přenesená",J152,0)</f>
        <v>0</v>
      </c>
      <c r="BI152" s="177">
        <f>IF(N152="nulová",J152,0)</f>
        <v>0</v>
      </c>
      <c r="BJ152" s="18" t="s">
        <v>82</v>
      </c>
      <c r="BK152" s="177">
        <f>ROUND(I152*H152,2)</f>
        <v>0</v>
      </c>
      <c r="BL152" s="18" t="s">
        <v>131</v>
      </c>
      <c r="BM152" s="176" t="s">
        <v>183</v>
      </c>
    </row>
    <row r="153" s="2" customFormat="1" ht="33" customHeight="1">
      <c r="A153" s="37"/>
      <c r="B153" s="164"/>
      <c r="C153" s="165" t="s">
        <v>8</v>
      </c>
      <c r="D153" s="165" t="s">
        <v>127</v>
      </c>
      <c r="E153" s="166" t="s">
        <v>184</v>
      </c>
      <c r="F153" s="167" t="s">
        <v>185</v>
      </c>
      <c r="G153" s="168" t="s">
        <v>161</v>
      </c>
      <c r="H153" s="169">
        <v>22.037</v>
      </c>
      <c r="I153" s="170"/>
      <c r="J153" s="171">
        <f>ROUND(I153*H153,2)</f>
        <v>0</v>
      </c>
      <c r="K153" s="167" t="s">
        <v>136</v>
      </c>
      <c r="L153" s="38"/>
      <c r="M153" s="172" t="s">
        <v>1</v>
      </c>
      <c r="N153" s="173" t="s">
        <v>42</v>
      </c>
      <c r="O153" s="76"/>
      <c r="P153" s="174">
        <f>O153*H153</f>
        <v>0</v>
      </c>
      <c r="Q153" s="174">
        <v>0</v>
      </c>
      <c r="R153" s="174">
        <f>Q153*H153</f>
        <v>0</v>
      </c>
      <c r="S153" s="174">
        <v>0</v>
      </c>
      <c r="T153" s="175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176" t="s">
        <v>131</v>
      </c>
      <c r="AT153" s="176" t="s">
        <v>127</v>
      </c>
      <c r="AU153" s="176" t="s">
        <v>84</v>
      </c>
      <c r="AY153" s="18" t="s">
        <v>124</v>
      </c>
      <c r="BE153" s="177">
        <f>IF(N153="základní",J153,0)</f>
        <v>0</v>
      </c>
      <c r="BF153" s="177">
        <f>IF(N153="snížená",J153,0)</f>
        <v>0</v>
      </c>
      <c r="BG153" s="177">
        <f>IF(N153="zákl. přenesená",J153,0)</f>
        <v>0</v>
      </c>
      <c r="BH153" s="177">
        <f>IF(N153="sníž. přenesená",J153,0)</f>
        <v>0</v>
      </c>
      <c r="BI153" s="177">
        <f>IF(N153="nulová",J153,0)</f>
        <v>0</v>
      </c>
      <c r="BJ153" s="18" t="s">
        <v>82</v>
      </c>
      <c r="BK153" s="177">
        <f>ROUND(I153*H153,2)</f>
        <v>0</v>
      </c>
      <c r="BL153" s="18" t="s">
        <v>131</v>
      </c>
      <c r="BM153" s="176" t="s">
        <v>186</v>
      </c>
    </row>
    <row r="154" s="12" customFormat="1" ht="22.8" customHeight="1">
      <c r="A154" s="12"/>
      <c r="B154" s="151"/>
      <c r="C154" s="12"/>
      <c r="D154" s="152" t="s">
        <v>76</v>
      </c>
      <c r="E154" s="162" t="s">
        <v>187</v>
      </c>
      <c r="F154" s="162" t="s">
        <v>188</v>
      </c>
      <c r="G154" s="12"/>
      <c r="H154" s="12"/>
      <c r="I154" s="154"/>
      <c r="J154" s="163">
        <f>BK154</f>
        <v>0</v>
      </c>
      <c r="K154" s="12"/>
      <c r="L154" s="151"/>
      <c r="M154" s="156"/>
      <c r="N154" s="157"/>
      <c r="O154" s="157"/>
      <c r="P154" s="158">
        <f>P155</f>
        <v>0</v>
      </c>
      <c r="Q154" s="157"/>
      <c r="R154" s="158">
        <f>R155</f>
        <v>0</v>
      </c>
      <c r="S154" s="157"/>
      <c r="T154" s="159">
        <f>T155</f>
        <v>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152" t="s">
        <v>82</v>
      </c>
      <c r="AT154" s="160" t="s">
        <v>76</v>
      </c>
      <c r="AU154" s="160" t="s">
        <v>82</v>
      </c>
      <c r="AY154" s="152" t="s">
        <v>124</v>
      </c>
      <c r="BK154" s="161">
        <f>BK155</f>
        <v>0</v>
      </c>
    </row>
    <row r="155" s="2" customFormat="1" ht="24.15" customHeight="1">
      <c r="A155" s="37"/>
      <c r="B155" s="164"/>
      <c r="C155" s="165" t="s">
        <v>189</v>
      </c>
      <c r="D155" s="165" t="s">
        <v>127</v>
      </c>
      <c r="E155" s="166" t="s">
        <v>190</v>
      </c>
      <c r="F155" s="167" t="s">
        <v>191</v>
      </c>
      <c r="G155" s="168" t="s">
        <v>161</v>
      </c>
      <c r="H155" s="169">
        <v>0.12</v>
      </c>
      <c r="I155" s="170"/>
      <c r="J155" s="171">
        <f>ROUND(I155*H155,2)</f>
        <v>0</v>
      </c>
      <c r="K155" s="167" t="s">
        <v>136</v>
      </c>
      <c r="L155" s="38"/>
      <c r="M155" s="172" t="s">
        <v>1</v>
      </c>
      <c r="N155" s="173" t="s">
        <v>42</v>
      </c>
      <c r="O155" s="76"/>
      <c r="P155" s="174">
        <f>O155*H155</f>
        <v>0</v>
      </c>
      <c r="Q155" s="174">
        <v>0</v>
      </c>
      <c r="R155" s="174">
        <f>Q155*H155</f>
        <v>0</v>
      </c>
      <c r="S155" s="174">
        <v>0</v>
      </c>
      <c r="T155" s="175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176" t="s">
        <v>131</v>
      </c>
      <c r="AT155" s="176" t="s">
        <v>127</v>
      </c>
      <c r="AU155" s="176" t="s">
        <v>84</v>
      </c>
      <c r="AY155" s="18" t="s">
        <v>124</v>
      </c>
      <c r="BE155" s="177">
        <f>IF(N155="základní",J155,0)</f>
        <v>0</v>
      </c>
      <c r="BF155" s="177">
        <f>IF(N155="snížená",J155,0)</f>
        <v>0</v>
      </c>
      <c r="BG155" s="177">
        <f>IF(N155="zákl. přenesená",J155,0)</f>
        <v>0</v>
      </c>
      <c r="BH155" s="177">
        <f>IF(N155="sníž. přenesená",J155,0)</f>
        <v>0</v>
      </c>
      <c r="BI155" s="177">
        <f>IF(N155="nulová",J155,0)</f>
        <v>0</v>
      </c>
      <c r="BJ155" s="18" t="s">
        <v>82</v>
      </c>
      <c r="BK155" s="177">
        <f>ROUND(I155*H155,2)</f>
        <v>0</v>
      </c>
      <c r="BL155" s="18" t="s">
        <v>131</v>
      </c>
      <c r="BM155" s="176" t="s">
        <v>192</v>
      </c>
    </row>
    <row r="156" s="12" customFormat="1" ht="25.92" customHeight="1">
      <c r="A156" s="12"/>
      <c r="B156" s="151"/>
      <c r="C156" s="12"/>
      <c r="D156" s="152" t="s">
        <v>76</v>
      </c>
      <c r="E156" s="153" t="s">
        <v>193</v>
      </c>
      <c r="F156" s="153" t="s">
        <v>194</v>
      </c>
      <c r="G156" s="12"/>
      <c r="H156" s="12"/>
      <c r="I156" s="154"/>
      <c r="J156" s="155">
        <f>BK156</f>
        <v>0</v>
      </c>
      <c r="K156" s="12"/>
      <c r="L156" s="151"/>
      <c r="M156" s="156"/>
      <c r="N156" s="157"/>
      <c r="O156" s="157"/>
      <c r="P156" s="158">
        <f>P157+P176+P194+P199+P223+P256+P265+P277+P298</f>
        <v>0</v>
      </c>
      <c r="Q156" s="157"/>
      <c r="R156" s="158">
        <f>R157+R176+R194+R199+R223+R256+R265+R277+R298</f>
        <v>7.51952743</v>
      </c>
      <c r="S156" s="157"/>
      <c r="T156" s="159">
        <f>T157+T176+T194+T199+T223+T256+T265+T277+T298</f>
        <v>34.170291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152" t="s">
        <v>84</v>
      </c>
      <c r="AT156" s="160" t="s">
        <v>76</v>
      </c>
      <c r="AU156" s="160" t="s">
        <v>77</v>
      </c>
      <c r="AY156" s="152" t="s">
        <v>124</v>
      </c>
      <c r="BK156" s="161">
        <f>BK157+BK176+BK194+BK199+BK223+BK256+BK265+BK277+BK298</f>
        <v>0</v>
      </c>
    </row>
    <row r="157" s="12" customFormat="1" ht="22.8" customHeight="1">
      <c r="A157" s="12"/>
      <c r="B157" s="151"/>
      <c r="C157" s="12"/>
      <c r="D157" s="152" t="s">
        <v>76</v>
      </c>
      <c r="E157" s="162" t="s">
        <v>195</v>
      </c>
      <c r="F157" s="162" t="s">
        <v>196</v>
      </c>
      <c r="G157" s="12"/>
      <c r="H157" s="12"/>
      <c r="I157" s="154"/>
      <c r="J157" s="163">
        <f>BK157</f>
        <v>0</v>
      </c>
      <c r="K157" s="12"/>
      <c r="L157" s="151"/>
      <c r="M157" s="156"/>
      <c r="N157" s="157"/>
      <c r="O157" s="157"/>
      <c r="P157" s="158">
        <f>SUM(P158:P175)</f>
        <v>0</v>
      </c>
      <c r="Q157" s="157"/>
      <c r="R157" s="158">
        <f>SUM(R158:R175)</f>
        <v>1.37747825</v>
      </c>
      <c r="S157" s="157"/>
      <c r="T157" s="159">
        <f>SUM(T158:T175)</f>
        <v>9.87112</v>
      </c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R157" s="152" t="s">
        <v>84</v>
      </c>
      <c r="AT157" s="160" t="s">
        <v>76</v>
      </c>
      <c r="AU157" s="160" t="s">
        <v>82</v>
      </c>
      <c r="AY157" s="152" t="s">
        <v>124</v>
      </c>
      <c r="BK157" s="161">
        <f>SUM(BK158:BK175)</f>
        <v>0</v>
      </c>
    </row>
    <row r="158" s="2" customFormat="1" ht="24.15" customHeight="1">
      <c r="A158" s="37"/>
      <c r="B158" s="164"/>
      <c r="C158" s="165" t="s">
        <v>197</v>
      </c>
      <c r="D158" s="165" t="s">
        <v>127</v>
      </c>
      <c r="E158" s="166" t="s">
        <v>198</v>
      </c>
      <c r="F158" s="167" t="s">
        <v>199</v>
      </c>
      <c r="G158" s="168" t="s">
        <v>135</v>
      </c>
      <c r="H158" s="169">
        <v>500</v>
      </c>
      <c r="I158" s="170"/>
      <c r="J158" s="171">
        <f>ROUND(I158*H158,2)</f>
        <v>0</v>
      </c>
      <c r="K158" s="167" t="s">
        <v>136</v>
      </c>
      <c r="L158" s="38"/>
      <c r="M158" s="172" t="s">
        <v>1</v>
      </c>
      <c r="N158" s="173" t="s">
        <v>42</v>
      </c>
      <c r="O158" s="76"/>
      <c r="P158" s="174">
        <f>O158*H158</f>
        <v>0</v>
      </c>
      <c r="Q158" s="174">
        <v>0</v>
      </c>
      <c r="R158" s="174">
        <f>Q158*H158</f>
        <v>0</v>
      </c>
      <c r="S158" s="174">
        <v>0.016500000000000002</v>
      </c>
      <c r="T158" s="175">
        <f>S158*H158</f>
        <v>8.25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176" t="s">
        <v>200</v>
      </c>
      <c r="AT158" s="176" t="s">
        <v>127</v>
      </c>
      <c r="AU158" s="176" t="s">
        <v>84</v>
      </c>
      <c r="AY158" s="18" t="s">
        <v>124</v>
      </c>
      <c r="BE158" s="177">
        <f>IF(N158="základní",J158,0)</f>
        <v>0</v>
      </c>
      <c r="BF158" s="177">
        <f>IF(N158="snížená",J158,0)</f>
        <v>0</v>
      </c>
      <c r="BG158" s="177">
        <f>IF(N158="zákl. přenesená",J158,0)</f>
        <v>0</v>
      </c>
      <c r="BH158" s="177">
        <f>IF(N158="sníž. přenesená",J158,0)</f>
        <v>0</v>
      </c>
      <c r="BI158" s="177">
        <f>IF(N158="nulová",J158,0)</f>
        <v>0</v>
      </c>
      <c r="BJ158" s="18" t="s">
        <v>82</v>
      </c>
      <c r="BK158" s="177">
        <f>ROUND(I158*H158,2)</f>
        <v>0</v>
      </c>
      <c r="BL158" s="18" t="s">
        <v>200</v>
      </c>
      <c r="BM158" s="176" t="s">
        <v>201</v>
      </c>
    </row>
    <row r="159" s="14" customFormat="1">
      <c r="A159" s="14"/>
      <c r="B159" s="186"/>
      <c r="C159" s="14"/>
      <c r="D159" s="179" t="s">
        <v>138</v>
      </c>
      <c r="E159" s="187" t="s">
        <v>1</v>
      </c>
      <c r="F159" s="188" t="s">
        <v>202</v>
      </c>
      <c r="G159" s="14"/>
      <c r="H159" s="189">
        <v>500</v>
      </c>
      <c r="I159" s="190"/>
      <c r="J159" s="14"/>
      <c r="K159" s="14"/>
      <c r="L159" s="186"/>
      <c r="M159" s="191"/>
      <c r="N159" s="192"/>
      <c r="O159" s="192"/>
      <c r="P159" s="192"/>
      <c r="Q159" s="192"/>
      <c r="R159" s="192"/>
      <c r="S159" s="192"/>
      <c r="T159" s="193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187" t="s">
        <v>138</v>
      </c>
      <c r="AU159" s="187" t="s">
        <v>84</v>
      </c>
      <c r="AV159" s="14" t="s">
        <v>84</v>
      </c>
      <c r="AW159" s="14" t="s">
        <v>32</v>
      </c>
      <c r="AX159" s="14" t="s">
        <v>77</v>
      </c>
      <c r="AY159" s="187" t="s">
        <v>124</v>
      </c>
    </row>
    <row r="160" s="15" customFormat="1">
      <c r="A160" s="15"/>
      <c r="B160" s="194"/>
      <c r="C160" s="15"/>
      <c r="D160" s="179" t="s">
        <v>138</v>
      </c>
      <c r="E160" s="195" t="s">
        <v>1</v>
      </c>
      <c r="F160" s="196" t="s">
        <v>141</v>
      </c>
      <c r="G160" s="15"/>
      <c r="H160" s="197">
        <v>500</v>
      </c>
      <c r="I160" s="198"/>
      <c r="J160" s="15"/>
      <c r="K160" s="15"/>
      <c r="L160" s="194"/>
      <c r="M160" s="199"/>
      <c r="N160" s="200"/>
      <c r="O160" s="200"/>
      <c r="P160" s="200"/>
      <c r="Q160" s="200"/>
      <c r="R160" s="200"/>
      <c r="S160" s="200"/>
      <c r="T160" s="201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T160" s="195" t="s">
        <v>138</v>
      </c>
      <c r="AU160" s="195" t="s">
        <v>84</v>
      </c>
      <c r="AV160" s="15" t="s">
        <v>131</v>
      </c>
      <c r="AW160" s="15" t="s">
        <v>32</v>
      </c>
      <c r="AX160" s="15" t="s">
        <v>82</v>
      </c>
      <c r="AY160" s="195" t="s">
        <v>124</v>
      </c>
    </row>
    <row r="161" s="2" customFormat="1" ht="24.15" customHeight="1">
      <c r="A161" s="37"/>
      <c r="B161" s="164"/>
      <c r="C161" s="165" t="s">
        <v>203</v>
      </c>
      <c r="D161" s="165" t="s">
        <v>127</v>
      </c>
      <c r="E161" s="166" t="s">
        <v>204</v>
      </c>
      <c r="F161" s="167" t="s">
        <v>205</v>
      </c>
      <c r="G161" s="168" t="s">
        <v>135</v>
      </c>
      <c r="H161" s="169">
        <v>506.6</v>
      </c>
      <c r="I161" s="170"/>
      <c r="J161" s="171">
        <f>ROUND(I161*H161,2)</f>
        <v>0</v>
      </c>
      <c r="K161" s="167" t="s">
        <v>136</v>
      </c>
      <c r="L161" s="38"/>
      <c r="M161" s="172" t="s">
        <v>1</v>
      </c>
      <c r="N161" s="173" t="s">
        <v>42</v>
      </c>
      <c r="O161" s="76"/>
      <c r="P161" s="174">
        <f>O161*H161</f>
        <v>0</v>
      </c>
      <c r="Q161" s="174">
        <v>0</v>
      </c>
      <c r="R161" s="174">
        <f>Q161*H161</f>
        <v>0</v>
      </c>
      <c r="S161" s="174">
        <v>0.0032</v>
      </c>
      <c r="T161" s="175">
        <f>S161*H161</f>
        <v>1.6211200000000003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176" t="s">
        <v>200</v>
      </c>
      <c r="AT161" s="176" t="s">
        <v>127</v>
      </c>
      <c r="AU161" s="176" t="s">
        <v>84</v>
      </c>
      <c r="AY161" s="18" t="s">
        <v>124</v>
      </c>
      <c r="BE161" s="177">
        <f>IF(N161="základní",J161,0)</f>
        <v>0</v>
      </c>
      <c r="BF161" s="177">
        <f>IF(N161="snížená",J161,0)</f>
        <v>0</v>
      </c>
      <c r="BG161" s="177">
        <f>IF(N161="zákl. přenesená",J161,0)</f>
        <v>0</v>
      </c>
      <c r="BH161" s="177">
        <f>IF(N161="sníž. přenesená",J161,0)</f>
        <v>0</v>
      </c>
      <c r="BI161" s="177">
        <f>IF(N161="nulová",J161,0)</f>
        <v>0</v>
      </c>
      <c r="BJ161" s="18" t="s">
        <v>82</v>
      </c>
      <c r="BK161" s="177">
        <f>ROUND(I161*H161,2)</f>
        <v>0</v>
      </c>
      <c r="BL161" s="18" t="s">
        <v>200</v>
      </c>
      <c r="BM161" s="176" t="s">
        <v>206</v>
      </c>
    </row>
    <row r="162" s="14" customFormat="1">
      <c r="A162" s="14"/>
      <c r="B162" s="186"/>
      <c r="C162" s="14"/>
      <c r="D162" s="179" t="s">
        <v>138</v>
      </c>
      <c r="E162" s="187" t="s">
        <v>1</v>
      </c>
      <c r="F162" s="188" t="s">
        <v>202</v>
      </c>
      <c r="G162" s="14"/>
      <c r="H162" s="189">
        <v>500</v>
      </c>
      <c r="I162" s="190"/>
      <c r="J162" s="14"/>
      <c r="K162" s="14"/>
      <c r="L162" s="186"/>
      <c r="M162" s="191"/>
      <c r="N162" s="192"/>
      <c r="O162" s="192"/>
      <c r="P162" s="192"/>
      <c r="Q162" s="192"/>
      <c r="R162" s="192"/>
      <c r="S162" s="192"/>
      <c r="T162" s="193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187" t="s">
        <v>138</v>
      </c>
      <c r="AU162" s="187" t="s">
        <v>84</v>
      </c>
      <c r="AV162" s="14" t="s">
        <v>84</v>
      </c>
      <c r="AW162" s="14" t="s">
        <v>32</v>
      </c>
      <c r="AX162" s="14" t="s">
        <v>77</v>
      </c>
      <c r="AY162" s="187" t="s">
        <v>124</v>
      </c>
    </row>
    <row r="163" s="14" customFormat="1">
      <c r="A163" s="14"/>
      <c r="B163" s="186"/>
      <c r="C163" s="14"/>
      <c r="D163" s="179" t="s">
        <v>138</v>
      </c>
      <c r="E163" s="187" t="s">
        <v>1</v>
      </c>
      <c r="F163" s="188" t="s">
        <v>207</v>
      </c>
      <c r="G163" s="14"/>
      <c r="H163" s="189">
        <v>6.6</v>
      </c>
      <c r="I163" s="190"/>
      <c r="J163" s="14"/>
      <c r="K163" s="14"/>
      <c r="L163" s="186"/>
      <c r="M163" s="191"/>
      <c r="N163" s="192"/>
      <c r="O163" s="192"/>
      <c r="P163" s="192"/>
      <c r="Q163" s="192"/>
      <c r="R163" s="192"/>
      <c r="S163" s="192"/>
      <c r="T163" s="193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187" t="s">
        <v>138</v>
      </c>
      <c r="AU163" s="187" t="s">
        <v>84</v>
      </c>
      <c r="AV163" s="14" t="s">
        <v>84</v>
      </c>
      <c r="AW163" s="14" t="s">
        <v>32</v>
      </c>
      <c r="AX163" s="14" t="s">
        <v>77</v>
      </c>
      <c r="AY163" s="187" t="s">
        <v>124</v>
      </c>
    </row>
    <row r="164" s="15" customFormat="1">
      <c r="A164" s="15"/>
      <c r="B164" s="194"/>
      <c r="C164" s="15"/>
      <c r="D164" s="179" t="s">
        <v>138</v>
      </c>
      <c r="E164" s="195" t="s">
        <v>1</v>
      </c>
      <c r="F164" s="196" t="s">
        <v>141</v>
      </c>
      <c r="G164" s="15"/>
      <c r="H164" s="197">
        <v>506.6</v>
      </c>
      <c r="I164" s="198"/>
      <c r="J164" s="15"/>
      <c r="K164" s="15"/>
      <c r="L164" s="194"/>
      <c r="M164" s="199"/>
      <c r="N164" s="200"/>
      <c r="O164" s="200"/>
      <c r="P164" s="200"/>
      <c r="Q164" s="200"/>
      <c r="R164" s="200"/>
      <c r="S164" s="200"/>
      <c r="T164" s="201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T164" s="195" t="s">
        <v>138</v>
      </c>
      <c r="AU164" s="195" t="s">
        <v>84</v>
      </c>
      <c r="AV164" s="15" t="s">
        <v>131</v>
      </c>
      <c r="AW164" s="15" t="s">
        <v>32</v>
      </c>
      <c r="AX164" s="15" t="s">
        <v>82</v>
      </c>
      <c r="AY164" s="195" t="s">
        <v>124</v>
      </c>
    </row>
    <row r="165" s="2" customFormat="1" ht="24.15" customHeight="1">
      <c r="A165" s="37"/>
      <c r="B165" s="164"/>
      <c r="C165" s="165" t="s">
        <v>200</v>
      </c>
      <c r="D165" s="165" t="s">
        <v>127</v>
      </c>
      <c r="E165" s="166" t="s">
        <v>208</v>
      </c>
      <c r="F165" s="167" t="s">
        <v>209</v>
      </c>
      <c r="G165" s="168" t="s">
        <v>135</v>
      </c>
      <c r="H165" s="169">
        <v>582.813</v>
      </c>
      <c r="I165" s="170"/>
      <c r="J165" s="171">
        <f>ROUND(I165*H165,2)</f>
        <v>0</v>
      </c>
      <c r="K165" s="167" t="s">
        <v>1</v>
      </c>
      <c r="L165" s="38"/>
      <c r="M165" s="172" t="s">
        <v>1</v>
      </c>
      <c r="N165" s="173" t="s">
        <v>42</v>
      </c>
      <c r="O165" s="76"/>
      <c r="P165" s="174">
        <f>O165*H165</f>
        <v>0</v>
      </c>
      <c r="Q165" s="174">
        <v>0.00014999999999999997</v>
      </c>
      <c r="R165" s="174">
        <f>Q165*H165</f>
        <v>0.087421949999999984</v>
      </c>
      <c r="S165" s="174">
        <v>0</v>
      </c>
      <c r="T165" s="175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176" t="s">
        <v>200</v>
      </c>
      <c r="AT165" s="176" t="s">
        <v>127</v>
      </c>
      <c r="AU165" s="176" t="s">
        <v>84</v>
      </c>
      <c r="AY165" s="18" t="s">
        <v>124</v>
      </c>
      <c r="BE165" s="177">
        <f>IF(N165="základní",J165,0)</f>
        <v>0</v>
      </c>
      <c r="BF165" s="177">
        <f>IF(N165="snížená",J165,0)</f>
        <v>0</v>
      </c>
      <c r="BG165" s="177">
        <f>IF(N165="zákl. přenesená",J165,0)</f>
        <v>0</v>
      </c>
      <c r="BH165" s="177">
        <f>IF(N165="sníž. přenesená",J165,0)</f>
        <v>0</v>
      </c>
      <c r="BI165" s="177">
        <f>IF(N165="nulová",J165,0)</f>
        <v>0</v>
      </c>
      <c r="BJ165" s="18" t="s">
        <v>82</v>
      </c>
      <c r="BK165" s="177">
        <f>ROUND(I165*H165,2)</f>
        <v>0</v>
      </c>
      <c r="BL165" s="18" t="s">
        <v>200</v>
      </c>
      <c r="BM165" s="176" t="s">
        <v>210</v>
      </c>
    </row>
    <row r="166" s="14" customFormat="1">
      <c r="A166" s="14"/>
      <c r="B166" s="186"/>
      <c r="C166" s="14"/>
      <c r="D166" s="179" t="s">
        <v>138</v>
      </c>
      <c r="E166" s="187" t="s">
        <v>1</v>
      </c>
      <c r="F166" s="188" t="s">
        <v>211</v>
      </c>
      <c r="G166" s="14"/>
      <c r="H166" s="189">
        <v>450.7</v>
      </c>
      <c r="I166" s="190"/>
      <c r="J166" s="14"/>
      <c r="K166" s="14"/>
      <c r="L166" s="186"/>
      <c r="M166" s="191"/>
      <c r="N166" s="192"/>
      <c r="O166" s="192"/>
      <c r="P166" s="192"/>
      <c r="Q166" s="192"/>
      <c r="R166" s="192"/>
      <c r="S166" s="192"/>
      <c r="T166" s="193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187" t="s">
        <v>138</v>
      </c>
      <c r="AU166" s="187" t="s">
        <v>84</v>
      </c>
      <c r="AV166" s="14" t="s">
        <v>84</v>
      </c>
      <c r="AW166" s="14" t="s">
        <v>32</v>
      </c>
      <c r="AX166" s="14" t="s">
        <v>77</v>
      </c>
      <c r="AY166" s="187" t="s">
        <v>124</v>
      </c>
    </row>
    <row r="167" s="14" customFormat="1">
      <c r="A167" s="14"/>
      <c r="B167" s="186"/>
      <c r="C167" s="14"/>
      <c r="D167" s="179" t="s">
        <v>138</v>
      </c>
      <c r="E167" s="187" t="s">
        <v>1</v>
      </c>
      <c r="F167" s="188" t="s">
        <v>212</v>
      </c>
      <c r="G167" s="14"/>
      <c r="H167" s="189">
        <v>67.575</v>
      </c>
      <c r="I167" s="190"/>
      <c r="J167" s="14"/>
      <c r="K167" s="14"/>
      <c r="L167" s="186"/>
      <c r="M167" s="191"/>
      <c r="N167" s="192"/>
      <c r="O167" s="192"/>
      <c r="P167" s="192"/>
      <c r="Q167" s="192"/>
      <c r="R167" s="192"/>
      <c r="S167" s="192"/>
      <c r="T167" s="193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187" t="s">
        <v>138</v>
      </c>
      <c r="AU167" s="187" t="s">
        <v>84</v>
      </c>
      <c r="AV167" s="14" t="s">
        <v>84</v>
      </c>
      <c r="AW167" s="14" t="s">
        <v>32</v>
      </c>
      <c r="AX167" s="14" t="s">
        <v>77</v>
      </c>
      <c r="AY167" s="187" t="s">
        <v>124</v>
      </c>
    </row>
    <row r="168" s="14" customFormat="1">
      <c r="A168" s="14"/>
      <c r="B168" s="186"/>
      <c r="C168" s="14"/>
      <c r="D168" s="179" t="s">
        <v>138</v>
      </c>
      <c r="E168" s="187" t="s">
        <v>1</v>
      </c>
      <c r="F168" s="188" t="s">
        <v>213</v>
      </c>
      <c r="G168" s="14"/>
      <c r="H168" s="189">
        <v>49.42</v>
      </c>
      <c r="I168" s="190"/>
      <c r="J168" s="14"/>
      <c r="K168" s="14"/>
      <c r="L168" s="186"/>
      <c r="M168" s="191"/>
      <c r="N168" s="192"/>
      <c r="O168" s="192"/>
      <c r="P168" s="192"/>
      <c r="Q168" s="192"/>
      <c r="R168" s="192"/>
      <c r="S168" s="192"/>
      <c r="T168" s="193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187" t="s">
        <v>138</v>
      </c>
      <c r="AU168" s="187" t="s">
        <v>84</v>
      </c>
      <c r="AV168" s="14" t="s">
        <v>84</v>
      </c>
      <c r="AW168" s="14" t="s">
        <v>32</v>
      </c>
      <c r="AX168" s="14" t="s">
        <v>77</v>
      </c>
      <c r="AY168" s="187" t="s">
        <v>124</v>
      </c>
    </row>
    <row r="169" s="14" customFormat="1">
      <c r="A169" s="14"/>
      <c r="B169" s="186"/>
      <c r="C169" s="14"/>
      <c r="D169" s="179" t="s">
        <v>138</v>
      </c>
      <c r="E169" s="187" t="s">
        <v>1</v>
      </c>
      <c r="F169" s="188" t="s">
        <v>214</v>
      </c>
      <c r="G169" s="14"/>
      <c r="H169" s="189">
        <v>7.413</v>
      </c>
      <c r="I169" s="190"/>
      <c r="J169" s="14"/>
      <c r="K169" s="14"/>
      <c r="L169" s="186"/>
      <c r="M169" s="191"/>
      <c r="N169" s="192"/>
      <c r="O169" s="192"/>
      <c r="P169" s="192"/>
      <c r="Q169" s="192"/>
      <c r="R169" s="192"/>
      <c r="S169" s="192"/>
      <c r="T169" s="193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187" t="s">
        <v>138</v>
      </c>
      <c r="AU169" s="187" t="s">
        <v>84</v>
      </c>
      <c r="AV169" s="14" t="s">
        <v>84</v>
      </c>
      <c r="AW169" s="14" t="s">
        <v>32</v>
      </c>
      <c r="AX169" s="14" t="s">
        <v>77</v>
      </c>
      <c r="AY169" s="187" t="s">
        <v>124</v>
      </c>
    </row>
    <row r="170" s="14" customFormat="1">
      <c r="A170" s="14"/>
      <c r="B170" s="186"/>
      <c r="C170" s="14"/>
      <c r="D170" s="179" t="s">
        <v>138</v>
      </c>
      <c r="E170" s="187" t="s">
        <v>1</v>
      </c>
      <c r="F170" s="188" t="s">
        <v>215</v>
      </c>
      <c r="G170" s="14"/>
      <c r="H170" s="189">
        <v>6.7</v>
      </c>
      <c r="I170" s="190"/>
      <c r="J170" s="14"/>
      <c r="K170" s="14"/>
      <c r="L170" s="186"/>
      <c r="M170" s="191"/>
      <c r="N170" s="192"/>
      <c r="O170" s="192"/>
      <c r="P170" s="192"/>
      <c r="Q170" s="192"/>
      <c r="R170" s="192"/>
      <c r="S170" s="192"/>
      <c r="T170" s="193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187" t="s">
        <v>138</v>
      </c>
      <c r="AU170" s="187" t="s">
        <v>84</v>
      </c>
      <c r="AV170" s="14" t="s">
        <v>84</v>
      </c>
      <c r="AW170" s="14" t="s">
        <v>32</v>
      </c>
      <c r="AX170" s="14" t="s">
        <v>77</v>
      </c>
      <c r="AY170" s="187" t="s">
        <v>124</v>
      </c>
    </row>
    <row r="171" s="14" customFormat="1">
      <c r="A171" s="14"/>
      <c r="B171" s="186"/>
      <c r="C171" s="14"/>
      <c r="D171" s="179" t="s">
        <v>138</v>
      </c>
      <c r="E171" s="187" t="s">
        <v>1</v>
      </c>
      <c r="F171" s="188" t="s">
        <v>216</v>
      </c>
      <c r="G171" s="14"/>
      <c r="H171" s="189">
        <v>1.0049999999999998</v>
      </c>
      <c r="I171" s="190"/>
      <c r="J171" s="14"/>
      <c r="K171" s="14"/>
      <c r="L171" s="186"/>
      <c r="M171" s="191"/>
      <c r="N171" s="192"/>
      <c r="O171" s="192"/>
      <c r="P171" s="192"/>
      <c r="Q171" s="192"/>
      <c r="R171" s="192"/>
      <c r="S171" s="192"/>
      <c r="T171" s="193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187" t="s">
        <v>138</v>
      </c>
      <c r="AU171" s="187" t="s">
        <v>84</v>
      </c>
      <c r="AV171" s="14" t="s">
        <v>84</v>
      </c>
      <c r="AW171" s="14" t="s">
        <v>32</v>
      </c>
      <c r="AX171" s="14" t="s">
        <v>77</v>
      </c>
      <c r="AY171" s="187" t="s">
        <v>124</v>
      </c>
    </row>
    <row r="172" s="15" customFormat="1">
      <c r="A172" s="15"/>
      <c r="B172" s="194"/>
      <c r="C172" s="15"/>
      <c r="D172" s="179" t="s">
        <v>138</v>
      </c>
      <c r="E172" s="195" t="s">
        <v>1</v>
      </c>
      <c r="F172" s="196" t="s">
        <v>141</v>
      </c>
      <c r="G172" s="15"/>
      <c r="H172" s="197">
        <v>582.813</v>
      </c>
      <c r="I172" s="198"/>
      <c r="J172" s="15"/>
      <c r="K172" s="15"/>
      <c r="L172" s="194"/>
      <c r="M172" s="199"/>
      <c r="N172" s="200"/>
      <c r="O172" s="200"/>
      <c r="P172" s="200"/>
      <c r="Q172" s="200"/>
      <c r="R172" s="200"/>
      <c r="S172" s="200"/>
      <c r="T172" s="201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T172" s="195" t="s">
        <v>138</v>
      </c>
      <c r="AU172" s="195" t="s">
        <v>84</v>
      </c>
      <c r="AV172" s="15" t="s">
        <v>131</v>
      </c>
      <c r="AW172" s="15" t="s">
        <v>32</v>
      </c>
      <c r="AX172" s="15" t="s">
        <v>82</v>
      </c>
      <c r="AY172" s="195" t="s">
        <v>124</v>
      </c>
    </row>
    <row r="173" s="2" customFormat="1" ht="24.15" customHeight="1">
      <c r="A173" s="37"/>
      <c r="B173" s="164"/>
      <c r="C173" s="202" t="s">
        <v>217</v>
      </c>
      <c r="D173" s="202" t="s">
        <v>218</v>
      </c>
      <c r="E173" s="203" t="s">
        <v>219</v>
      </c>
      <c r="F173" s="204" t="s">
        <v>220</v>
      </c>
      <c r="G173" s="205" t="s">
        <v>135</v>
      </c>
      <c r="H173" s="206">
        <v>678.977</v>
      </c>
      <c r="I173" s="207"/>
      <c r="J173" s="208">
        <f>ROUND(I173*H173,2)</f>
        <v>0</v>
      </c>
      <c r="K173" s="204" t="s">
        <v>136</v>
      </c>
      <c r="L173" s="209"/>
      <c r="M173" s="210" t="s">
        <v>1</v>
      </c>
      <c r="N173" s="211" t="s">
        <v>42</v>
      </c>
      <c r="O173" s="76"/>
      <c r="P173" s="174">
        <f>O173*H173</f>
        <v>0</v>
      </c>
      <c r="Q173" s="174">
        <v>0.0019</v>
      </c>
      <c r="R173" s="174">
        <f>Q173*H173</f>
        <v>1.2900563</v>
      </c>
      <c r="S173" s="174">
        <v>0</v>
      </c>
      <c r="T173" s="175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176" t="s">
        <v>221</v>
      </c>
      <c r="AT173" s="176" t="s">
        <v>218</v>
      </c>
      <c r="AU173" s="176" t="s">
        <v>84</v>
      </c>
      <c r="AY173" s="18" t="s">
        <v>124</v>
      </c>
      <c r="BE173" s="177">
        <f>IF(N173="základní",J173,0)</f>
        <v>0</v>
      </c>
      <c r="BF173" s="177">
        <f>IF(N173="snížená",J173,0)</f>
        <v>0</v>
      </c>
      <c r="BG173" s="177">
        <f>IF(N173="zákl. přenesená",J173,0)</f>
        <v>0</v>
      </c>
      <c r="BH173" s="177">
        <f>IF(N173="sníž. přenesená",J173,0)</f>
        <v>0</v>
      </c>
      <c r="BI173" s="177">
        <f>IF(N173="nulová",J173,0)</f>
        <v>0</v>
      </c>
      <c r="BJ173" s="18" t="s">
        <v>82</v>
      </c>
      <c r="BK173" s="177">
        <f>ROUND(I173*H173,2)</f>
        <v>0</v>
      </c>
      <c r="BL173" s="18" t="s">
        <v>200</v>
      </c>
      <c r="BM173" s="176" t="s">
        <v>222</v>
      </c>
    </row>
    <row r="174" s="14" customFormat="1">
      <c r="A174" s="14"/>
      <c r="B174" s="186"/>
      <c r="C174" s="14"/>
      <c r="D174" s="179" t="s">
        <v>138</v>
      </c>
      <c r="E174" s="14"/>
      <c r="F174" s="188" t="s">
        <v>223</v>
      </c>
      <c r="G174" s="14"/>
      <c r="H174" s="189">
        <v>678.977</v>
      </c>
      <c r="I174" s="190"/>
      <c r="J174" s="14"/>
      <c r="K174" s="14"/>
      <c r="L174" s="186"/>
      <c r="M174" s="191"/>
      <c r="N174" s="192"/>
      <c r="O174" s="192"/>
      <c r="P174" s="192"/>
      <c r="Q174" s="192"/>
      <c r="R174" s="192"/>
      <c r="S174" s="192"/>
      <c r="T174" s="193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187" t="s">
        <v>138</v>
      </c>
      <c r="AU174" s="187" t="s">
        <v>84</v>
      </c>
      <c r="AV174" s="14" t="s">
        <v>84</v>
      </c>
      <c r="AW174" s="14" t="s">
        <v>3</v>
      </c>
      <c r="AX174" s="14" t="s">
        <v>82</v>
      </c>
      <c r="AY174" s="187" t="s">
        <v>124</v>
      </c>
    </row>
    <row r="175" s="2" customFormat="1" ht="33" customHeight="1">
      <c r="A175" s="37"/>
      <c r="B175" s="164"/>
      <c r="C175" s="165" t="s">
        <v>224</v>
      </c>
      <c r="D175" s="165" t="s">
        <v>127</v>
      </c>
      <c r="E175" s="166" t="s">
        <v>225</v>
      </c>
      <c r="F175" s="167" t="s">
        <v>226</v>
      </c>
      <c r="G175" s="168" t="s">
        <v>161</v>
      </c>
      <c r="H175" s="169">
        <v>1.377</v>
      </c>
      <c r="I175" s="170"/>
      <c r="J175" s="171">
        <f>ROUND(I175*H175,2)</f>
        <v>0</v>
      </c>
      <c r="K175" s="167" t="s">
        <v>136</v>
      </c>
      <c r="L175" s="38"/>
      <c r="M175" s="172" t="s">
        <v>1</v>
      </c>
      <c r="N175" s="173" t="s">
        <v>42</v>
      </c>
      <c r="O175" s="76"/>
      <c r="P175" s="174">
        <f>O175*H175</f>
        <v>0</v>
      </c>
      <c r="Q175" s="174">
        <v>0</v>
      </c>
      <c r="R175" s="174">
        <f>Q175*H175</f>
        <v>0</v>
      </c>
      <c r="S175" s="174">
        <v>0</v>
      </c>
      <c r="T175" s="175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176" t="s">
        <v>200</v>
      </c>
      <c r="AT175" s="176" t="s">
        <v>127</v>
      </c>
      <c r="AU175" s="176" t="s">
        <v>84</v>
      </c>
      <c r="AY175" s="18" t="s">
        <v>124</v>
      </c>
      <c r="BE175" s="177">
        <f>IF(N175="základní",J175,0)</f>
        <v>0</v>
      </c>
      <c r="BF175" s="177">
        <f>IF(N175="snížená",J175,0)</f>
        <v>0</v>
      </c>
      <c r="BG175" s="177">
        <f>IF(N175="zákl. přenesená",J175,0)</f>
        <v>0</v>
      </c>
      <c r="BH175" s="177">
        <f>IF(N175="sníž. přenesená",J175,0)</f>
        <v>0</v>
      </c>
      <c r="BI175" s="177">
        <f>IF(N175="nulová",J175,0)</f>
        <v>0</v>
      </c>
      <c r="BJ175" s="18" t="s">
        <v>82</v>
      </c>
      <c r="BK175" s="177">
        <f>ROUND(I175*H175,2)</f>
        <v>0</v>
      </c>
      <c r="BL175" s="18" t="s">
        <v>200</v>
      </c>
      <c r="BM175" s="176" t="s">
        <v>227</v>
      </c>
    </row>
    <row r="176" s="12" customFormat="1" ht="22.8" customHeight="1">
      <c r="A176" s="12"/>
      <c r="B176" s="151"/>
      <c r="C176" s="12"/>
      <c r="D176" s="152" t="s">
        <v>76</v>
      </c>
      <c r="E176" s="162" t="s">
        <v>228</v>
      </c>
      <c r="F176" s="162" t="s">
        <v>229</v>
      </c>
      <c r="G176" s="12"/>
      <c r="H176" s="12"/>
      <c r="I176" s="154"/>
      <c r="J176" s="163">
        <f>BK176</f>
        <v>0</v>
      </c>
      <c r="K176" s="12"/>
      <c r="L176" s="151"/>
      <c r="M176" s="156"/>
      <c r="N176" s="157"/>
      <c r="O176" s="157"/>
      <c r="P176" s="158">
        <f>SUM(P177:P193)</f>
        <v>0</v>
      </c>
      <c r="Q176" s="157"/>
      <c r="R176" s="158">
        <f>SUM(R177:R193)</f>
        <v>4.2829348199999992</v>
      </c>
      <c r="S176" s="157"/>
      <c r="T176" s="159">
        <f>SUM(T177:T193)</f>
        <v>22.0371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R176" s="152" t="s">
        <v>84</v>
      </c>
      <c r="AT176" s="160" t="s">
        <v>76</v>
      </c>
      <c r="AU176" s="160" t="s">
        <v>82</v>
      </c>
      <c r="AY176" s="152" t="s">
        <v>124</v>
      </c>
      <c r="BK176" s="161">
        <f>SUM(BK177:BK193)</f>
        <v>0</v>
      </c>
    </row>
    <row r="177" s="2" customFormat="1" ht="37.8" customHeight="1">
      <c r="A177" s="37"/>
      <c r="B177" s="164"/>
      <c r="C177" s="165" t="s">
        <v>230</v>
      </c>
      <c r="D177" s="165" t="s">
        <v>127</v>
      </c>
      <c r="E177" s="166" t="s">
        <v>231</v>
      </c>
      <c r="F177" s="167" t="s">
        <v>232</v>
      </c>
      <c r="G177" s="168" t="s">
        <v>135</v>
      </c>
      <c r="H177" s="169">
        <v>506.6</v>
      </c>
      <c r="I177" s="170"/>
      <c r="J177" s="171">
        <f>ROUND(I177*H177,2)</f>
        <v>0</v>
      </c>
      <c r="K177" s="167" t="s">
        <v>136</v>
      </c>
      <c r="L177" s="38"/>
      <c r="M177" s="172" t="s">
        <v>1</v>
      </c>
      <c r="N177" s="173" t="s">
        <v>42</v>
      </c>
      <c r="O177" s="76"/>
      <c r="P177" s="174">
        <f>O177*H177</f>
        <v>0</v>
      </c>
      <c r="Q177" s="174">
        <v>0</v>
      </c>
      <c r="R177" s="174">
        <f>Q177*H177</f>
        <v>0</v>
      </c>
      <c r="S177" s="174">
        <v>0.0435</v>
      </c>
      <c r="T177" s="175">
        <f>S177*H177</f>
        <v>22.0371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176" t="s">
        <v>200</v>
      </c>
      <c r="AT177" s="176" t="s">
        <v>127</v>
      </c>
      <c r="AU177" s="176" t="s">
        <v>84</v>
      </c>
      <c r="AY177" s="18" t="s">
        <v>124</v>
      </c>
      <c r="BE177" s="177">
        <f>IF(N177="základní",J177,0)</f>
        <v>0</v>
      </c>
      <c r="BF177" s="177">
        <f>IF(N177="snížená",J177,0)</f>
        <v>0</v>
      </c>
      <c r="BG177" s="177">
        <f>IF(N177="zákl. přenesená",J177,0)</f>
        <v>0</v>
      </c>
      <c r="BH177" s="177">
        <f>IF(N177="sníž. přenesená",J177,0)</f>
        <v>0</v>
      </c>
      <c r="BI177" s="177">
        <f>IF(N177="nulová",J177,0)</f>
        <v>0</v>
      </c>
      <c r="BJ177" s="18" t="s">
        <v>82</v>
      </c>
      <c r="BK177" s="177">
        <f>ROUND(I177*H177,2)</f>
        <v>0</v>
      </c>
      <c r="BL177" s="18" t="s">
        <v>200</v>
      </c>
      <c r="BM177" s="176" t="s">
        <v>233</v>
      </c>
    </row>
    <row r="178" s="14" customFormat="1">
      <c r="A178" s="14"/>
      <c r="B178" s="186"/>
      <c r="C178" s="14"/>
      <c r="D178" s="179" t="s">
        <v>138</v>
      </c>
      <c r="E178" s="187" t="s">
        <v>1</v>
      </c>
      <c r="F178" s="188" t="s">
        <v>202</v>
      </c>
      <c r="G178" s="14"/>
      <c r="H178" s="189">
        <v>500</v>
      </c>
      <c r="I178" s="190"/>
      <c r="J178" s="14"/>
      <c r="K178" s="14"/>
      <c r="L178" s="186"/>
      <c r="M178" s="191"/>
      <c r="N178" s="192"/>
      <c r="O178" s="192"/>
      <c r="P178" s="192"/>
      <c r="Q178" s="192"/>
      <c r="R178" s="192"/>
      <c r="S178" s="192"/>
      <c r="T178" s="193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187" t="s">
        <v>138</v>
      </c>
      <c r="AU178" s="187" t="s">
        <v>84</v>
      </c>
      <c r="AV178" s="14" t="s">
        <v>84</v>
      </c>
      <c r="AW178" s="14" t="s">
        <v>32</v>
      </c>
      <c r="AX178" s="14" t="s">
        <v>77</v>
      </c>
      <c r="AY178" s="187" t="s">
        <v>124</v>
      </c>
    </row>
    <row r="179" s="14" customFormat="1">
      <c r="A179" s="14"/>
      <c r="B179" s="186"/>
      <c r="C179" s="14"/>
      <c r="D179" s="179" t="s">
        <v>138</v>
      </c>
      <c r="E179" s="187" t="s">
        <v>1</v>
      </c>
      <c r="F179" s="188" t="s">
        <v>207</v>
      </c>
      <c r="G179" s="14"/>
      <c r="H179" s="189">
        <v>6.6</v>
      </c>
      <c r="I179" s="190"/>
      <c r="J179" s="14"/>
      <c r="K179" s="14"/>
      <c r="L179" s="186"/>
      <c r="M179" s="191"/>
      <c r="N179" s="192"/>
      <c r="O179" s="192"/>
      <c r="P179" s="192"/>
      <c r="Q179" s="192"/>
      <c r="R179" s="192"/>
      <c r="S179" s="192"/>
      <c r="T179" s="193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187" t="s">
        <v>138</v>
      </c>
      <c r="AU179" s="187" t="s">
        <v>84</v>
      </c>
      <c r="AV179" s="14" t="s">
        <v>84</v>
      </c>
      <c r="AW179" s="14" t="s">
        <v>32</v>
      </c>
      <c r="AX179" s="14" t="s">
        <v>77</v>
      </c>
      <c r="AY179" s="187" t="s">
        <v>124</v>
      </c>
    </row>
    <row r="180" s="15" customFormat="1">
      <c r="A180" s="15"/>
      <c r="B180" s="194"/>
      <c r="C180" s="15"/>
      <c r="D180" s="179" t="s">
        <v>138</v>
      </c>
      <c r="E180" s="195" t="s">
        <v>1</v>
      </c>
      <c r="F180" s="196" t="s">
        <v>141</v>
      </c>
      <c r="G180" s="15"/>
      <c r="H180" s="197">
        <v>506.6</v>
      </c>
      <c r="I180" s="198"/>
      <c r="J180" s="15"/>
      <c r="K180" s="15"/>
      <c r="L180" s="194"/>
      <c r="M180" s="199"/>
      <c r="N180" s="200"/>
      <c r="O180" s="200"/>
      <c r="P180" s="200"/>
      <c r="Q180" s="200"/>
      <c r="R180" s="200"/>
      <c r="S180" s="200"/>
      <c r="T180" s="201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T180" s="195" t="s">
        <v>138</v>
      </c>
      <c r="AU180" s="195" t="s">
        <v>84</v>
      </c>
      <c r="AV180" s="15" t="s">
        <v>131</v>
      </c>
      <c r="AW180" s="15" t="s">
        <v>32</v>
      </c>
      <c r="AX180" s="15" t="s">
        <v>82</v>
      </c>
      <c r="AY180" s="195" t="s">
        <v>124</v>
      </c>
    </row>
    <row r="181" s="2" customFormat="1" ht="24.15" customHeight="1">
      <c r="A181" s="37"/>
      <c r="B181" s="164"/>
      <c r="C181" s="165" t="s">
        <v>234</v>
      </c>
      <c r="D181" s="165" t="s">
        <v>127</v>
      </c>
      <c r="E181" s="166" t="s">
        <v>235</v>
      </c>
      <c r="F181" s="167" t="s">
        <v>236</v>
      </c>
      <c r="G181" s="168" t="s">
        <v>135</v>
      </c>
      <c r="H181" s="169">
        <v>506.82</v>
      </c>
      <c r="I181" s="170"/>
      <c r="J181" s="171">
        <f>ROUND(I181*H181,2)</f>
        <v>0</v>
      </c>
      <c r="K181" s="167" t="s">
        <v>136</v>
      </c>
      <c r="L181" s="38"/>
      <c r="M181" s="172" t="s">
        <v>1</v>
      </c>
      <c r="N181" s="173" t="s">
        <v>42</v>
      </c>
      <c r="O181" s="76"/>
      <c r="P181" s="174">
        <f>O181*H181</f>
        <v>0</v>
      </c>
      <c r="Q181" s="174">
        <v>0</v>
      </c>
      <c r="R181" s="174">
        <f>Q181*H181</f>
        <v>0</v>
      </c>
      <c r="S181" s="174">
        <v>0</v>
      </c>
      <c r="T181" s="175">
        <f>S181*H181</f>
        <v>0</v>
      </c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R181" s="176" t="s">
        <v>200</v>
      </c>
      <c r="AT181" s="176" t="s">
        <v>127</v>
      </c>
      <c r="AU181" s="176" t="s">
        <v>84</v>
      </c>
      <c r="AY181" s="18" t="s">
        <v>124</v>
      </c>
      <c r="BE181" s="177">
        <f>IF(N181="základní",J181,0)</f>
        <v>0</v>
      </c>
      <c r="BF181" s="177">
        <f>IF(N181="snížená",J181,0)</f>
        <v>0</v>
      </c>
      <c r="BG181" s="177">
        <f>IF(N181="zákl. přenesená",J181,0)</f>
        <v>0</v>
      </c>
      <c r="BH181" s="177">
        <f>IF(N181="sníž. přenesená",J181,0)</f>
        <v>0</v>
      </c>
      <c r="BI181" s="177">
        <f>IF(N181="nulová",J181,0)</f>
        <v>0</v>
      </c>
      <c r="BJ181" s="18" t="s">
        <v>82</v>
      </c>
      <c r="BK181" s="177">
        <f>ROUND(I181*H181,2)</f>
        <v>0</v>
      </c>
      <c r="BL181" s="18" t="s">
        <v>200</v>
      </c>
      <c r="BM181" s="176" t="s">
        <v>237</v>
      </c>
    </row>
    <row r="182" s="14" customFormat="1">
      <c r="A182" s="14"/>
      <c r="B182" s="186"/>
      <c r="C182" s="14"/>
      <c r="D182" s="179" t="s">
        <v>138</v>
      </c>
      <c r="E182" s="187" t="s">
        <v>1</v>
      </c>
      <c r="F182" s="188" t="s">
        <v>211</v>
      </c>
      <c r="G182" s="14"/>
      <c r="H182" s="189">
        <v>450.7</v>
      </c>
      <c r="I182" s="190"/>
      <c r="J182" s="14"/>
      <c r="K182" s="14"/>
      <c r="L182" s="186"/>
      <c r="M182" s="191"/>
      <c r="N182" s="192"/>
      <c r="O182" s="192"/>
      <c r="P182" s="192"/>
      <c r="Q182" s="192"/>
      <c r="R182" s="192"/>
      <c r="S182" s="192"/>
      <c r="T182" s="193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187" t="s">
        <v>138</v>
      </c>
      <c r="AU182" s="187" t="s">
        <v>84</v>
      </c>
      <c r="AV182" s="14" t="s">
        <v>84</v>
      </c>
      <c r="AW182" s="14" t="s">
        <v>32</v>
      </c>
      <c r="AX182" s="14" t="s">
        <v>77</v>
      </c>
      <c r="AY182" s="187" t="s">
        <v>124</v>
      </c>
    </row>
    <row r="183" s="14" customFormat="1">
      <c r="A183" s="14"/>
      <c r="B183" s="186"/>
      <c r="C183" s="14"/>
      <c r="D183" s="179" t="s">
        <v>138</v>
      </c>
      <c r="E183" s="187" t="s">
        <v>1</v>
      </c>
      <c r="F183" s="188" t="s">
        <v>213</v>
      </c>
      <c r="G183" s="14"/>
      <c r="H183" s="189">
        <v>49.42</v>
      </c>
      <c r="I183" s="190"/>
      <c r="J183" s="14"/>
      <c r="K183" s="14"/>
      <c r="L183" s="186"/>
      <c r="M183" s="191"/>
      <c r="N183" s="192"/>
      <c r="O183" s="192"/>
      <c r="P183" s="192"/>
      <c r="Q183" s="192"/>
      <c r="R183" s="192"/>
      <c r="S183" s="192"/>
      <c r="T183" s="193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187" t="s">
        <v>138</v>
      </c>
      <c r="AU183" s="187" t="s">
        <v>84</v>
      </c>
      <c r="AV183" s="14" t="s">
        <v>84</v>
      </c>
      <c r="AW183" s="14" t="s">
        <v>32</v>
      </c>
      <c r="AX183" s="14" t="s">
        <v>77</v>
      </c>
      <c r="AY183" s="187" t="s">
        <v>124</v>
      </c>
    </row>
    <row r="184" s="14" customFormat="1">
      <c r="A184" s="14"/>
      <c r="B184" s="186"/>
      <c r="C184" s="14"/>
      <c r="D184" s="179" t="s">
        <v>138</v>
      </c>
      <c r="E184" s="187" t="s">
        <v>1</v>
      </c>
      <c r="F184" s="188" t="s">
        <v>215</v>
      </c>
      <c r="G184" s="14"/>
      <c r="H184" s="189">
        <v>6.7</v>
      </c>
      <c r="I184" s="190"/>
      <c r="J184" s="14"/>
      <c r="K184" s="14"/>
      <c r="L184" s="186"/>
      <c r="M184" s="191"/>
      <c r="N184" s="192"/>
      <c r="O184" s="192"/>
      <c r="P184" s="192"/>
      <c r="Q184" s="192"/>
      <c r="R184" s="192"/>
      <c r="S184" s="192"/>
      <c r="T184" s="193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187" t="s">
        <v>138</v>
      </c>
      <c r="AU184" s="187" t="s">
        <v>84</v>
      </c>
      <c r="AV184" s="14" t="s">
        <v>84</v>
      </c>
      <c r="AW184" s="14" t="s">
        <v>32</v>
      </c>
      <c r="AX184" s="14" t="s">
        <v>77</v>
      </c>
      <c r="AY184" s="187" t="s">
        <v>124</v>
      </c>
    </row>
    <row r="185" s="15" customFormat="1">
      <c r="A185" s="15"/>
      <c r="B185" s="194"/>
      <c r="C185" s="15"/>
      <c r="D185" s="179" t="s">
        <v>138</v>
      </c>
      <c r="E185" s="195" t="s">
        <v>1</v>
      </c>
      <c r="F185" s="196" t="s">
        <v>141</v>
      </c>
      <c r="G185" s="15"/>
      <c r="H185" s="197">
        <v>506.82</v>
      </c>
      <c r="I185" s="198"/>
      <c r="J185" s="15"/>
      <c r="K185" s="15"/>
      <c r="L185" s="194"/>
      <c r="M185" s="199"/>
      <c r="N185" s="200"/>
      <c r="O185" s="200"/>
      <c r="P185" s="200"/>
      <c r="Q185" s="200"/>
      <c r="R185" s="200"/>
      <c r="S185" s="200"/>
      <c r="T185" s="201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T185" s="195" t="s">
        <v>138</v>
      </c>
      <c r="AU185" s="195" t="s">
        <v>84</v>
      </c>
      <c r="AV185" s="15" t="s">
        <v>131</v>
      </c>
      <c r="AW185" s="15" t="s">
        <v>32</v>
      </c>
      <c r="AX185" s="15" t="s">
        <v>82</v>
      </c>
      <c r="AY185" s="195" t="s">
        <v>124</v>
      </c>
    </row>
    <row r="186" s="2" customFormat="1" ht="24.15" customHeight="1">
      <c r="A186" s="37"/>
      <c r="B186" s="164"/>
      <c r="C186" s="202" t="s">
        <v>7</v>
      </c>
      <c r="D186" s="202" t="s">
        <v>218</v>
      </c>
      <c r="E186" s="203" t="s">
        <v>238</v>
      </c>
      <c r="F186" s="204" t="s">
        <v>239</v>
      </c>
      <c r="G186" s="205" t="s">
        <v>135</v>
      </c>
      <c r="H186" s="206">
        <v>532.16099999999992</v>
      </c>
      <c r="I186" s="207"/>
      <c r="J186" s="208">
        <f>ROUND(I186*H186,2)</f>
        <v>0</v>
      </c>
      <c r="K186" s="204" t="s">
        <v>136</v>
      </c>
      <c r="L186" s="209"/>
      <c r="M186" s="210" t="s">
        <v>1</v>
      </c>
      <c r="N186" s="211" t="s">
        <v>42</v>
      </c>
      <c r="O186" s="76"/>
      <c r="P186" s="174">
        <f>O186*H186</f>
        <v>0</v>
      </c>
      <c r="Q186" s="174">
        <v>0.00802</v>
      </c>
      <c r="R186" s="174">
        <f>Q186*H186</f>
        <v>4.2679312199999992</v>
      </c>
      <c r="S186" s="174">
        <v>0</v>
      </c>
      <c r="T186" s="175">
        <f>S186*H186</f>
        <v>0</v>
      </c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R186" s="176" t="s">
        <v>221</v>
      </c>
      <c r="AT186" s="176" t="s">
        <v>218</v>
      </c>
      <c r="AU186" s="176" t="s">
        <v>84</v>
      </c>
      <c r="AY186" s="18" t="s">
        <v>124</v>
      </c>
      <c r="BE186" s="177">
        <f>IF(N186="základní",J186,0)</f>
        <v>0</v>
      </c>
      <c r="BF186" s="177">
        <f>IF(N186="snížená",J186,0)</f>
        <v>0</v>
      </c>
      <c r="BG186" s="177">
        <f>IF(N186="zákl. přenesená",J186,0)</f>
        <v>0</v>
      </c>
      <c r="BH186" s="177">
        <f>IF(N186="sníž. přenesená",J186,0)</f>
        <v>0</v>
      </c>
      <c r="BI186" s="177">
        <f>IF(N186="nulová",J186,0)</f>
        <v>0</v>
      </c>
      <c r="BJ186" s="18" t="s">
        <v>82</v>
      </c>
      <c r="BK186" s="177">
        <f>ROUND(I186*H186,2)</f>
        <v>0</v>
      </c>
      <c r="BL186" s="18" t="s">
        <v>200</v>
      </c>
      <c r="BM186" s="176" t="s">
        <v>240</v>
      </c>
    </row>
    <row r="187" s="2" customFormat="1">
      <c r="A187" s="37"/>
      <c r="B187" s="38"/>
      <c r="C187" s="37"/>
      <c r="D187" s="179" t="s">
        <v>241</v>
      </c>
      <c r="E187" s="37"/>
      <c r="F187" s="212" t="s">
        <v>242</v>
      </c>
      <c r="G187" s="37"/>
      <c r="H187" s="37"/>
      <c r="I187" s="213"/>
      <c r="J187" s="37"/>
      <c r="K187" s="37"/>
      <c r="L187" s="38"/>
      <c r="M187" s="214"/>
      <c r="N187" s="215"/>
      <c r="O187" s="76"/>
      <c r="P187" s="76"/>
      <c r="Q187" s="76"/>
      <c r="R187" s="76"/>
      <c r="S187" s="76"/>
      <c r="T187" s="7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T187" s="18" t="s">
        <v>241</v>
      </c>
      <c r="AU187" s="18" t="s">
        <v>84</v>
      </c>
    </row>
    <row r="188" s="14" customFormat="1">
      <c r="A188" s="14"/>
      <c r="B188" s="186"/>
      <c r="C188" s="14"/>
      <c r="D188" s="179" t="s">
        <v>138</v>
      </c>
      <c r="E188" s="14"/>
      <c r="F188" s="188" t="s">
        <v>243</v>
      </c>
      <c r="G188" s="14"/>
      <c r="H188" s="189">
        <v>532.16099999999992</v>
      </c>
      <c r="I188" s="190"/>
      <c r="J188" s="14"/>
      <c r="K188" s="14"/>
      <c r="L188" s="186"/>
      <c r="M188" s="191"/>
      <c r="N188" s="192"/>
      <c r="O188" s="192"/>
      <c r="P188" s="192"/>
      <c r="Q188" s="192"/>
      <c r="R188" s="192"/>
      <c r="S188" s="192"/>
      <c r="T188" s="193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187" t="s">
        <v>138</v>
      </c>
      <c r="AU188" s="187" t="s">
        <v>84</v>
      </c>
      <c r="AV188" s="14" t="s">
        <v>84</v>
      </c>
      <c r="AW188" s="14" t="s">
        <v>3</v>
      </c>
      <c r="AX188" s="14" t="s">
        <v>82</v>
      </c>
      <c r="AY188" s="187" t="s">
        <v>124</v>
      </c>
    </row>
    <row r="189" s="2" customFormat="1" ht="24.15" customHeight="1">
      <c r="A189" s="37"/>
      <c r="B189" s="164"/>
      <c r="C189" s="165" t="s">
        <v>244</v>
      </c>
      <c r="D189" s="165" t="s">
        <v>127</v>
      </c>
      <c r="E189" s="166" t="s">
        <v>245</v>
      </c>
      <c r="F189" s="167" t="s">
        <v>246</v>
      </c>
      <c r="G189" s="168" t="s">
        <v>135</v>
      </c>
      <c r="H189" s="169">
        <v>500.12</v>
      </c>
      <c r="I189" s="170"/>
      <c r="J189" s="171">
        <f>ROUND(I189*H189,2)</f>
        <v>0</v>
      </c>
      <c r="K189" s="167" t="s">
        <v>136</v>
      </c>
      <c r="L189" s="38"/>
      <c r="M189" s="172" t="s">
        <v>1</v>
      </c>
      <c r="N189" s="173" t="s">
        <v>42</v>
      </c>
      <c r="O189" s="76"/>
      <c r="P189" s="174">
        <f>O189*H189</f>
        <v>0</v>
      </c>
      <c r="Q189" s="174">
        <v>3E-05</v>
      </c>
      <c r="R189" s="174">
        <f>Q189*H189</f>
        <v>0.0150036</v>
      </c>
      <c r="S189" s="174">
        <v>0</v>
      </c>
      <c r="T189" s="175">
        <f>S189*H189</f>
        <v>0</v>
      </c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R189" s="176" t="s">
        <v>200</v>
      </c>
      <c r="AT189" s="176" t="s">
        <v>127</v>
      </c>
      <c r="AU189" s="176" t="s">
        <v>84</v>
      </c>
      <c r="AY189" s="18" t="s">
        <v>124</v>
      </c>
      <c r="BE189" s="177">
        <f>IF(N189="základní",J189,0)</f>
        <v>0</v>
      </c>
      <c r="BF189" s="177">
        <f>IF(N189="snížená",J189,0)</f>
        <v>0</v>
      </c>
      <c r="BG189" s="177">
        <f>IF(N189="zákl. přenesená",J189,0)</f>
        <v>0</v>
      </c>
      <c r="BH189" s="177">
        <f>IF(N189="sníž. přenesená",J189,0)</f>
        <v>0</v>
      </c>
      <c r="BI189" s="177">
        <f>IF(N189="nulová",J189,0)</f>
        <v>0</v>
      </c>
      <c r="BJ189" s="18" t="s">
        <v>82</v>
      </c>
      <c r="BK189" s="177">
        <f>ROUND(I189*H189,2)</f>
        <v>0</v>
      </c>
      <c r="BL189" s="18" t="s">
        <v>200</v>
      </c>
      <c r="BM189" s="176" t="s">
        <v>247</v>
      </c>
    </row>
    <row r="190" s="14" customFormat="1">
      <c r="A190" s="14"/>
      <c r="B190" s="186"/>
      <c r="C190" s="14"/>
      <c r="D190" s="179" t="s">
        <v>138</v>
      </c>
      <c r="E190" s="187" t="s">
        <v>1</v>
      </c>
      <c r="F190" s="188" t="s">
        <v>211</v>
      </c>
      <c r="G190" s="14"/>
      <c r="H190" s="189">
        <v>450.7</v>
      </c>
      <c r="I190" s="190"/>
      <c r="J190" s="14"/>
      <c r="K190" s="14"/>
      <c r="L190" s="186"/>
      <c r="M190" s="191"/>
      <c r="N190" s="192"/>
      <c r="O190" s="192"/>
      <c r="P190" s="192"/>
      <c r="Q190" s="192"/>
      <c r="R190" s="192"/>
      <c r="S190" s="192"/>
      <c r="T190" s="193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187" t="s">
        <v>138</v>
      </c>
      <c r="AU190" s="187" t="s">
        <v>84</v>
      </c>
      <c r="AV190" s="14" t="s">
        <v>84</v>
      </c>
      <c r="AW190" s="14" t="s">
        <v>32</v>
      </c>
      <c r="AX190" s="14" t="s">
        <v>77</v>
      </c>
      <c r="AY190" s="187" t="s">
        <v>124</v>
      </c>
    </row>
    <row r="191" s="14" customFormat="1">
      <c r="A191" s="14"/>
      <c r="B191" s="186"/>
      <c r="C191" s="14"/>
      <c r="D191" s="179" t="s">
        <v>138</v>
      </c>
      <c r="E191" s="187" t="s">
        <v>1</v>
      </c>
      <c r="F191" s="188" t="s">
        <v>213</v>
      </c>
      <c r="G191" s="14"/>
      <c r="H191" s="189">
        <v>49.42</v>
      </c>
      <c r="I191" s="190"/>
      <c r="J191" s="14"/>
      <c r="K191" s="14"/>
      <c r="L191" s="186"/>
      <c r="M191" s="191"/>
      <c r="N191" s="192"/>
      <c r="O191" s="192"/>
      <c r="P191" s="192"/>
      <c r="Q191" s="192"/>
      <c r="R191" s="192"/>
      <c r="S191" s="192"/>
      <c r="T191" s="193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187" t="s">
        <v>138</v>
      </c>
      <c r="AU191" s="187" t="s">
        <v>84</v>
      </c>
      <c r="AV191" s="14" t="s">
        <v>84</v>
      </c>
      <c r="AW191" s="14" t="s">
        <v>32</v>
      </c>
      <c r="AX191" s="14" t="s">
        <v>77</v>
      </c>
      <c r="AY191" s="187" t="s">
        <v>124</v>
      </c>
    </row>
    <row r="192" s="15" customFormat="1">
      <c r="A192" s="15"/>
      <c r="B192" s="194"/>
      <c r="C192" s="15"/>
      <c r="D192" s="179" t="s">
        <v>138</v>
      </c>
      <c r="E192" s="195" t="s">
        <v>1</v>
      </c>
      <c r="F192" s="196" t="s">
        <v>141</v>
      </c>
      <c r="G192" s="15"/>
      <c r="H192" s="197">
        <v>500.12</v>
      </c>
      <c r="I192" s="198"/>
      <c r="J192" s="15"/>
      <c r="K192" s="15"/>
      <c r="L192" s="194"/>
      <c r="M192" s="199"/>
      <c r="N192" s="200"/>
      <c r="O192" s="200"/>
      <c r="P192" s="200"/>
      <c r="Q192" s="200"/>
      <c r="R192" s="200"/>
      <c r="S192" s="200"/>
      <c r="T192" s="201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T192" s="195" t="s">
        <v>138</v>
      </c>
      <c r="AU192" s="195" t="s">
        <v>84</v>
      </c>
      <c r="AV192" s="15" t="s">
        <v>131</v>
      </c>
      <c r="AW192" s="15" t="s">
        <v>32</v>
      </c>
      <c r="AX192" s="15" t="s">
        <v>82</v>
      </c>
      <c r="AY192" s="195" t="s">
        <v>124</v>
      </c>
    </row>
    <row r="193" s="2" customFormat="1" ht="33" customHeight="1">
      <c r="A193" s="37"/>
      <c r="B193" s="164"/>
      <c r="C193" s="165" t="s">
        <v>248</v>
      </c>
      <c r="D193" s="165" t="s">
        <v>127</v>
      </c>
      <c r="E193" s="166" t="s">
        <v>249</v>
      </c>
      <c r="F193" s="167" t="s">
        <v>250</v>
      </c>
      <c r="G193" s="168" t="s">
        <v>161</v>
      </c>
      <c r="H193" s="169">
        <v>4.283</v>
      </c>
      <c r="I193" s="170"/>
      <c r="J193" s="171">
        <f>ROUND(I193*H193,2)</f>
        <v>0</v>
      </c>
      <c r="K193" s="167" t="s">
        <v>136</v>
      </c>
      <c r="L193" s="38"/>
      <c r="M193" s="172" t="s">
        <v>1</v>
      </c>
      <c r="N193" s="173" t="s">
        <v>42</v>
      </c>
      <c r="O193" s="76"/>
      <c r="P193" s="174">
        <f>O193*H193</f>
        <v>0</v>
      </c>
      <c r="Q193" s="174">
        <v>0</v>
      </c>
      <c r="R193" s="174">
        <f>Q193*H193</f>
        <v>0</v>
      </c>
      <c r="S193" s="174">
        <v>0</v>
      </c>
      <c r="T193" s="175">
        <f>S193*H193</f>
        <v>0</v>
      </c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R193" s="176" t="s">
        <v>200</v>
      </c>
      <c r="AT193" s="176" t="s">
        <v>127</v>
      </c>
      <c r="AU193" s="176" t="s">
        <v>84</v>
      </c>
      <c r="AY193" s="18" t="s">
        <v>124</v>
      </c>
      <c r="BE193" s="177">
        <f>IF(N193="základní",J193,0)</f>
        <v>0</v>
      </c>
      <c r="BF193" s="177">
        <f>IF(N193="snížená",J193,0)</f>
        <v>0</v>
      </c>
      <c r="BG193" s="177">
        <f>IF(N193="zákl. přenesená",J193,0)</f>
        <v>0</v>
      </c>
      <c r="BH193" s="177">
        <f>IF(N193="sníž. přenesená",J193,0)</f>
        <v>0</v>
      </c>
      <c r="BI193" s="177">
        <f>IF(N193="nulová",J193,0)</f>
        <v>0</v>
      </c>
      <c r="BJ193" s="18" t="s">
        <v>82</v>
      </c>
      <c r="BK193" s="177">
        <f>ROUND(I193*H193,2)</f>
        <v>0</v>
      </c>
      <c r="BL193" s="18" t="s">
        <v>200</v>
      </c>
      <c r="BM193" s="176" t="s">
        <v>251</v>
      </c>
    </row>
    <row r="194" s="12" customFormat="1" ht="22.8" customHeight="1">
      <c r="A194" s="12"/>
      <c r="B194" s="151"/>
      <c r="C194" s="12"/>
      <c r="D194" s="152" t="s">
        <v>76</v>
      </c>
      <c r="E194" s="162" t="s">
        <v>252</v>
      </c>
      <c r="F194" s="162" t="s">
        <v>253</v>
      </c>
      <c r="G194" s="12"/>
      <c r="H194" s="12"/>
      <c r="I194" s="154"/>
      <c r="J194" s="163">
        <f>BK194</f>
        <v>0</v>
      </c>
      <c r="K194" s="12"/>
      <c r="L194" s="151"/>
      <c r="M194" s="156"/>
      <c r="N194" s="157"/>
      <c r="O194" s="157"/>
      <c r="P194" s="158">
        <f>SUM(P195:P198)</f>
        <v>0</v>
      </c>
      <c r="Q194" s="157"/>
      <c r="R194" s="158">
        <f>SUM(R195:R198)</f>
        <v>0</v>
      </c>
      <c r="S194" s="157"/>
      <c r="T194" s="159">
        <f>SUM(T195:T198)</f>
        <v>0</v>
      </c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R194" s="152" t="s">
        <v>84</v>
      </c>
      <c r="AT194" s="160" t="s">
        <v>76</v>
      </c>
      <c r="AU194" s="160" t="s">
        <v>82</v>
      </c>
      <c r="AY194" s="152" t="s">
        <v>124</v>
      </c>
      <c r="BK194" s="161">
        <f>SUM(BK195:BK198)</f>
        <v>0</v>
      </c>
    </row>
    <row r="195" s="2" customFormat="1" ht="24.15" customHeight="1">
      <c r="A195" s="37"/>
      <c r="B195" s="164"/>
      <c r="C195" s="165" t="s">
        <v>254</v>
      </c>
      <c r="D195" s="165" t="s">
        <v>127</v>
      </c>
      <c r="E195" s="166" t="s">
        <v>255</v>
      </c>
      <c r="F195" s="167" t="s">
        <v>256</v>
      </c>
      <c r="G195" s="168" t="s">
        <v>130</v>
      </c>
      <c r="H195" s="169">
        <v>1</v>
      </c>
      <c r="I195" s="170"/>
      <c r="J195" s="171">
        <f>ROUND(I195*H195,2)</f>
        <v>0</v>
      </c>
      <c r="K195" s="167" t="s">
        <v>1</v>
      </c>
      <c r="L195" s="38"/>
      <c r="M195" s="172" t="s">
        <v>1</v>
      </c>
      <c r="N195" s="173" t="s">
        <v>42</v>
      </c>
      <c r="O195" s="76"/>
      <c r="P195" s="174">
        <f>O195*H195</f>
        <v>0</v>
      </c>
      <c r="Q195" s="174">
        <v>0</v>
      </c>
      <c r="R195" s="174">
        <f>Q195*H195</f>
        <v>0</v>
      </c>
      <c r="S195" s="174">
        <v>0</v>
      </c>
      <c r="T195" s="175">
        <f>S195*H195</f>
        <v>0</v>
      </c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R195" s="176" t="s">
        <v>200</v>
      </c>
      <c r="AT195" s="176" t="s">
        <v>127</v>
      </c>
      <c r="AU195" s="176" t="s">
        <v>84</v>
      </c>
      <c r="AY195" s="18" t="s">
        <v>124</v>
      </c>
      <c r="BE195" s="177">
        <f>IF(N195="základní",J195,0)</f>
        <v>0</v>
      </c>
      <c r="BF195" s="177">
        <f>IF(N195="snížená",J195,0)</f>
        <v>0</v>
      </c>
      <c r="BG195" s="177">
        <f>IF(N195="zákl. přenesená",J195,0)</f>
        <v>0</v>
      </c>
      <c r="BH195" s="177">
        <f>IF(N195="sníž. přenesená",J195,0)</f>
        <v>0</v>
      </c>
      <c r="BI195" s="177">
        <f>IF(N195="nulová",J195,0)</f>
        <v>0</v>
      </c>
      <c r="BJ195" s="18" t="s">
        <v>82</v>
      </c>
      <c r="BK195" s="177">
        <f>ROUND(I195*H195,2)</f>
        <v>0</v>
      </c>
      <c r="BL195" s="18" t="s">
        <v>200</v>
      </c>
      <c r="BM195" s="176" t="s">
        <v>257</v>
      </c>
    </row>
    <row r="196" s="2" customFormat="1" ht="16.5" customHeight="1">
      <c r="A196" s="37"/>
      <c r="B196" s="164"/>
      <c r="C196" s="165" t="s">
        <v>258</v>
      </c>
      <c r="D196" s="165" t="s">
        <v>127</v>
      </c>
      <c r="E196" s="166" t="s">
        <v>259</v>
      </c>
      <c r="F196" s="167" t="s">
        <v>260</v>
      </c>
      <c r="G196" s="168" t="s">
        <v>130</v>
      </c>
      <c r="H196" s="169">
        <v>1</v>
      </c>
      <c r="I196" s="170"/>
      <c r="J196" s="171">
        <f>ROUND(I196*H196,2)</f>
        <v>0</v>
      </c>
      <c r="K196" s="167" t="s">
        <v>1</v>
      </c>
      <c r="L196" s="38"/>
      <c r="M196" s="172" t="s">
        <v>1</v>
      </c>
      <c r="N196" s="173" t="s">
        <v>42</v>
      </c>
      <c r="O196" s="76"/>
      <c r="P196" s="174">
        <f>O196*H196</f>
        <v>0</v>
      </c>
      <c r="Q196" s="174">
        <v>0</v>
      </c>
      <c r="R196" s="174">
        <f>Q196*H196</f>
        <v>0</v>
      </c>
      <c r="S196" s="174">
        <v>0</v>
      </c>
      <c r="T196" s="175">
        <f>S196*H196</f>
        <v>0</v>
      </c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R196" s="176" t="s">
        <v>200</v>
      </c>
      <c r="AT196" s="176" t="s">
        <v>127</v>
      </c>
      <c r="AU196" s="176" t="s">
        <v>84</v>
      </c>
      <c r="AY196" s="18" t="s">
        <v>124</v>
      </c>
      <c r="BE196" s="177">
        <f>IF(N196="základní",J196,0)</f>
        <v>0</v>
      </c>
      <c r="BF196" s="177">
        <f>IF(N196="snížená",J196,0)</f>
        <v>0</v>
      </c>
      <c r="BG196" s="177">
        <f>IF(N196="zákl. přenesená",J196,0)</f>
        <v>0</v>
      </c>
      <c r="BH196" s="177">
        <f>IF(N196="sníž. přenesená",J196,0)</f>
        <v>0</v>
      </c>
      <c r="BI196" s="177">
        <f>IF(N196="nulová",J196,0)</f>
        <v>0</v>
      </c>
      <c r="BJ196" s="18" t="s">
        <v>82</v>
      </c>
      <c r="BK196" s="177">
        <f>ROUND(I196*H196,2)</f>
        <v>0</v>
      </c>
      <c r="BL196" s="18" t="s">
        <v>200</v>
      </c>
      <c r="BM196" s="176" t="s">
        <v>261</v>
      </c>
    </row>
    <row r="197" s="2" customFormat="1" ht="16.5" customHeight="1">
      <c r="A197" s="37"/>
      <c r="B197" s="164"/>
      <c r="C197" s="165" t="s">
        <v>262</v>
      </c>
      <c r="D197" s="165" t="s">
        <v>127</v>
      </c>
      <c r="E197" s="166" t="s">
        <v>263</v>
      </c>
      <c r="F197" s="167" t="s">
        <v>264</v>
      </c>
      <c r="G197" s="168" t="s">
        <v>130</v>
      </c>
      <c r="H197" s="169">
        <v>1</v>
      </c>
      <c r="I197" s="170"/>
      <c r="J197" s="171">
        <f>ROUND(I197*H197,2)</f>
        <v>0</v>
      </c>
      <c r="K197" s="167" t="s">
        <v>1</v>
      </c>
      <c r="L197" s="38"/>
      <c r="M197" s="172" t="s">
        <v>1</v>
      </c>
      <c r="N197" s="173" t="s">
        <v>42</v>
      </c>
      <c r="O197" s="76"/>
      <c r="P197" s="174">
        <f>O197*H197</f>
        <v>0</v>
      </c>
      <c r="Q197" s="174">
        <v>0</v>
      </c>
      <c r="R197" s="174">
        <f>Q197*H197</f>
        <v>0</v>
      </c>
      <c r="S197" s="174">
        <v>0</v>
      </c>
      <c r="T197" s="175">
        <f>S197*H197</f>
        <v>0</v>
      </c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R197" s="176" t="s">
        <v>200</v>
      </c>
      <c r="AT197" s="176" t="s">
        <v>127</v>
      </c>
      <c r="AU197" s="176" t="s">
        <v>84</v>
      </c>
      <c r="AY197" s="18" t="s">
        <v>124</v>
      </c>
      <c r="BE197" s="177">
        <f>IF(N197="základní",J197,0)</f>
        <v>0</v>
      </c>
      <c r="BF197" s="177">
        <f>IF(N197="snížená",J197,0)</f>
        <v>0</v>
      </c>
      <c r="BG197" s="177">
        <f>IF(N197="zákl. přenesená",J197,0)</f>
        <v>0</v>
      </c>
      <c r="BH197" s="177">
        <f>IF(N197="sníž. přenesená",J197,0)</f>
        <v>0</v>
      </c>
      <c r="BI197" s="177">
        <f>IF(N197="nulová",J197,0)</f>
        <v>0</v>
      </c>
      <c r="BJ197" s="18" t="s">
        <v>82</v>
      </c>
      <c r="BK197" s="177">
        <f>ROUND(I197*H197,2)</f>
        <v>0</v>
      </c>
      <c r="BL197" s="18" t="s">
        <v>200</v>
      </c>
      <c r="BM197" s="176" t="s">
        <v>265</v>
      </c>
    </row>
    <row r="198" s="2" customFormat="1" ht="33" customHeight="1">
      <c r="A198" s="37"/>
      <c r="B198" s="164"/>
      <c r="C198" s="165" t="s">
        <v>266</v>
      </c>
      <c r="D198" s="165" t="s">
        <v>127</v>
      </c>
      <c r="E198" s="166" t="s">
        <v>267</v>
      </c>
      <c r="F198" s="167" t="s">
        <v>268</v>
      </c>
      <c r="G198" s="168" t="s">
        <v>161</v>
      </c>
      <c r="H198" s="169">
        <v>0.4</v>
      </c>
      <c r="I198" s="170"/>
      <c r="J198" s="171">
        <f>ROUND(I198*H198,2)</f>
        <v>0</v>
      </c>
      <c r="K198" s="167" t="s">
        <v>136</v>
      </c>
      <c r="L198" s="38"/>
      <c r="M198" s="172" t="s">
        <v>1</v>
      </c>
      <c r="N198" s="173" t="s">
        <v>42</v>
      </c>
      <c r="O198" s="76"/>
      <c r="P198" s="174">
        <f>O198*H198</f>
        <v>0</v>
      </c>
      <c r="Q198" s="174">
        <v>0</v>
      </c>
      <c r="R198" s="174">
        <f>Q198*H198</f>
        <v>0</v>
      </c>
      <c r="S198" s="174">
        <v>0</v>
      </c>
      <c r="T198" s="175">
        <f>S198*H198</f>
        <v>0</v>
      </c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R198" s="176" t="s">
        <v>200</v>
      </c>
      <c r="AT198" s="176" t="s">
        <v>127</v>
      </c>
      <c r="AU198" s="176" t="s">
        <v>84</v>
      </c>
      <c r="AY198" s="18" t="s">
        <v>124</v>
      </c>
      <c r="BE198" s="177">
        <f>IF(N198="základní",J198,0)</f>
        <v>0</v>
      </c>
      <c r="BF198" s="177">
        <f>IF(N198="snížená",J198,0)</f>
        <v>0</v>
      </c>
      <c r="BG198" s="177">
        <f>IF(N198="zákl. přenesená",J198,0)</f>
        <v>0</v>
      </c>
      <c r="BH198" s="177">
        <f>IF(N198="sníž. přenesená",J198,0)</f>
        <v>0</v>
      </c>
      <c r="BI198" s="177">
        <f>IF(N198="nulová",J198,0)</f>
        <v>0</v>
      </c>
      <c r="BJ198" s="18" t="s">
        <v>82</v>
      </c>
      <c r="BK198" s="177">
        <f>ROUND(I198*H198,2)</f>
        <v>0</v>
      </c>
      <c r="BL198" s="18" t="s">
        <v>200</v>
      </c>
      <c r="BM198" s="176" t="s">
        <v>269</v>
      </c>
    </row>
    <row r="199" s="12" customFormat="1" ht="22.8" customHeight="1">
      <c r="A199" s="12"/>
      <c r="B199" s="151"/>
      <c r="C199" s="12"/>
      <c r="D199" s="152" t="s">
        <v>76</v>
      </c>
      <c r="E199" s="162" t="s">
        <v>270</v>
      </c>
      <c r="F199" s="162" t="s">
        <v>271</v>
      </c>
      <c r="G199" s="12"/>
      <c r="H199" s="12"/>
      <c r="I199" s="154"/>
      <c r="J199" s="163">
        <f>BK199</f>
        <v>0</v>
      </c>
      <c r="K199" s="12"/>
      <c r="L199" s="151"/>
      <c r="M199" s="156"/>
      <c r="N199" s="157"/>
      <c r="O199" s="157"/>
      <c r="P199" s="158">
        <f>SUM(P200:P222)</f>
        <v>0</v>
      </c>
      <c r="Q199" s="157"/>
      <c r="R199" s="158">
        <f>SUM(R200:R222)</f>
        <v>0.6989104</v>
      </c>
      <c r="S199" s="157"/>
      <c r="T199" s="159">
        <f>SUM(T200:T222)</f>
        <v>1.75042</v>
      </c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R199" s="152" t="s">
        <v>84</v>
      </c>
      <c r="AT199" s="160" t="s">
        <v>76</v>
      </c>
      <c r="AU199" s="160" t="s">
        <v>82</v>
      </c>
      <c r="AY199" s="152" t="s">
        <v>124</v>
      </c>
      <c r="BK199" s="161">
        <f>SUM(BK200:BK222)</f>
        <v>0</v>
      </c>
    </row>
    <row r="200" s="2" customFormat="1" ht="24.15" customHeight="1">
      <c r="A200" s="37"/>
      <c r="B200" s="164"/>
      <c r="C200" s="165" t="s">
        <v>272</v>
      </c>
      <c r="D200" s="165" t="s">
        <v>127</v>
      </c>
      <c r="E200" s="166" t="s">
        <v>273</v>
      </c>
      <c r="F200" s="167" t="s">
        <v>274</v>
      </c>
      <c r="G200" s="168" t="s">
        <v>135</v>
      </c>
      <c r="H200" s="169">
        <v>33.25</v>
      </c>
      <c r="I200" s="170"/>
      <c r="J200" s="171">
        <f>ROUND(I200*H200,2)</f>
        <v>0</v>
      </c>
      <c r="K200" s="167" t="s">
        <v>136</v>
      </c>
      <c r="L200" s="38"/>
      <c r="M200" s="172" t="s">
        <v>1</v>
      </c>
      <c r="N200" s="173" t="s">
        <v>42</v>
      </c>
      <c r="O200" s="76"/>
      <c r="P200" s="174">
        <f>O200*H200</f>
        <v>0</v>
      </c>
      <c r="Q200" s="174">
        <v>0.013960000000000002</v>
      </c>
      <c r="R200" s="174">
        <f>Q200*H200</f>
        <v>0.46417</v>
      </c>
      <c r="S200" s="174">
        <v>0</v>
      </c>
      <c r="T200" s="175">
        <f>S200*H200</f>
        <v>0</v>
      </c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R200" s="176" t="s">
        <v>200</v>
      </c>
      <c r="AT200" s="176" t="s">
        <v>127</v>
      </c>
      <c r="AU200" s="176" t="s">
        <v>84</v>
      </c>
      <c r="AY200" s="18" t="s">
        <v>124</v>
      </c>
      <c r="BE200" s="177">
        <f>IF(N200="základní",J200,0)</f>
        <v>0</v>
      </c>
      <c r="BF200" s="177">
        <f>IF(N200="snížená",J200,0)</f>
        <v>0</v>
      </c>
      <c r="BG200" s="177">
        <f>IF(N200="zákl. přenesená",J200,0)</f>
        <v>0</v>
      </c>
      <c r="BH200" s="177">
        <f>IF(N200="sníž. přenesená",J200,0)</f>
        <v>0</v>
      </c>
      <c r="BI200" s="177">
        <f>IF(N200="nulová",J200,0)</f>
        <v>0</v>
      </c>
      <c r="BJ200" s="18" t="s">
        <v>82</v>
      </c>
      <c r="BK200" s="177">
        <f>ROUND(I200*H200,2)</f>
        <v>0</v>
      </c>
      <c r="BL200" s="18" t="s">
        <v>200</v>
      </c>
      <c r="BM200" s="176" t="s">
        <v>275</v>
      </c>
    </row>
    <row r="201" s="13" customFormat="1">
      <c r="A201" s="13"/>
      <c r="B201" s="178"/>
      <c r="C201" s="13"/>
      <c r="D201" s="179" t="s">
        <v>138</v>
      </c>
      <c r="E201" s="180" t="s">
        <v>1</v>
      </c>
      <c r="F201" s="181" t="s">
        <v>276</v>
      </c>
      <c r="G201" s="13"/>
      <c r="H201" s="180" t="s">
        <v>1</v>
      </c>
      <c r="I201" s="182"/>
      <c r="J201" s="13"/>
      <c r="K201" s="13"/>
      <c r="L201" s="178"/>
      <c r="M201" s="183"/>
      <c r="N201" s="184"/>
      <c r="O201" s="184"/>
      <c r="P201" s="184"/>
      <c r="Q201" s="184"/>
      <c r="R201" s="184"/>
      <c r="S201" s="184"/>
      <c r="T201" s="185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180" t="s">
        <v>138</v>
      </c>
      <c r="AU201" s="180" t="s">
        <v>84</v>
      </c>
      <c r="AV201" s="13" t="s">
        <v>82</v>
      </c>
      <c r="AW201" s="13" t="s">
        <v>32</v>
      </c>
      <c r="AX201" s="13" t="s">
        <v>77</v>
      </c>
      <c r="AY201" s="180" t="s">
        <v>124</v>
      </c>
    </row>
    <row r="202" s="14" customFormat="1">
      <c r="A202" s="14"/>
      <c r="B202" s="186"/>
      <c r="C202" s="14"/>
      <c r="D202" s="179" t="s">
        <v>138</v>
      </c>
      <c r="E202" s="187" t="s">
        <v>1</v>
      </c>
      <c r="F202" s="188" t="s">
        <v>277</v>
      </c>
      <c r="G202" s="14"/>
      <c r="H202" s="189">
        <v>33.25</v>
      </c>
      <c r="I202" s="190"/>
      <c r="J202" s="14"/>
      <c r="K202" s="14"/>
      <c r="L202" s="186"/>
      <c r="M202" s="191"/>
      <c r="N202" s="192"/>
      <c r="O202" s="192"/>
      <c r="P202" s="192"/>
      <c r="Q202" s="192"/>
      <c r="R202" s="192"/>
      <c r="S202" s="192"/>
      <c r="T202" s="193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187" t="s">
        <v>138</v>
      </c>
      <c r="AU202" s="187" t="s">
        <v>84</v>
      </c>
      <c r="AV202" s="14" t="s">
        <v>84</v>
      </c>
      <c r="AW202" s="14" t="s">
        <v>32</v>
      </c>
      <c r="AX202" s="14" t="s">
        <v>77</v>
      </c>
      <c r="AY202" s="187" t="s">
        <v>124</v>
      </c>
    </row>
    <row r="203" s="15" customFormat="1">
      <c r="A203" s="15"/>
      <c r="B203" s="194"/>
      <c r="C203" s="15"/>
      <c r="D203" s="179" t="s">
        <v>138</v>
      </c>
      <c r="E203" s="195" t="s">
        <v>1</v>
      </c>
      <c r="F203" s="196" t="s">
        <v>141</v>
      </c>
      <c r="G203" s="15"/>
      <c r="H203" s="197">
        <v>33.25</v>
      </c>
      <c r="I203" s="198"/>
      <c r="J203" s="15"/>
      <c r="K203" s="15"/>
      <c r="L203" s="194"/>
      <c r="M203" s="199"/>
      <c r="N203" s="200"/>
      <c r="O203" s="200"/>
      <c r="P203" s="200"/>
      <c r="Q203" s="200"/>
      <c r="R203" s="200"/>
      <c r="S203" s="200"/>
      <c r="T203" s="201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T203" s="195" t="s">
        <v>138</v>
      </c>
      <c r="AU203" s="195" t="s">
        <v>84</v>
      </c>
      <c r="AV203" s="15" t="s">
        <v>131</v>
      </c>
      <c r="AW203" s="15" t="s">
        <v>32</v>
      </c>
      <c r="AX203" s="15" t="s">
        <v>82</v>
      </c>
      <c r="AY203" s="195" t="s">
        <v>124</v>
      </c>
    </row>
    <row r="204" s="2" customFormat="1" ht="24.15" customHeight="1">
      <c r="A204" s="37"/>
      <c r="B204" s="164"/>
      <c r="C204" s="165" t="s">
        <v>278</v>
      </c>
      <c r="D204" s="165" t="s">
        <v>127</v>
      </c>
      <c r="E204" s="166" t="s">
        <v>279</v>
      </c>
      <c r="F204" s="167" t="s">
        <v>280</v>
      </c>
      <c r="G204" s="168" t="s">
        <v>135</v>
      </c>
      <c r="H204" s="169">
        <v>125.03</v>
      </c>
      <c r="I204" s="170"/>
      <c r="J204" s="171">
        <f>ROUND(I204*H204,2)</f>
        <v>0</v>
      </c>
      <c r="K204" s="167" t="s">
        <v>136</v>
      </c>
      <c r="L204" s="38"/>
      <c r="M204" s="172" t="s">
        <v>1</v>
      </c>
      <c r="N204" s="173" t="s">
        <v>42</v>
      </c>
      <c r="O204" s="76"/>
      <c r="P204" s="174">
        <f>O204*H204</f>
        <v>0</v>
      </c>
      <c r="Q204" s="174">
        <v>0.00018</v>
      </c>
      <c r="R204" s="174">
        <f>Q204*H204</f>
        <v>0.0225054</v>
      </c>
      <c r="S204" s="174">
        <v>0</v>
      </c>
      <c r="T204" s="175">
        <f>S204*H204</f>
        <v>0</v>
      </c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R204" s="176" t="s">
        <v>200</v>
      </c>
      <c r="AT204" s="176" t="s">
        <v>127</v>
      </c>
      <c r="AU204" s="176" t="s">
        <v>84</v>
      </c>
      <c r="AY204" s="18" t="s">
        <v>124</v>
      </c>
      <c r="BE204" s="177">
        <f>IF(N204="základní",J204,0)</f>
        <v>0</v>
      </c>
      <c r="BF204" s="177">
        <f>IF(N204="snížená",J204,0)</f>
        <v>0</v>
      </c>
      <c r="BG204" s="177">
        <f>IF(N204="zákl. přenesená",J204,0)</f>
        <v>0</v>
      </c>
      <c r="BH204" s="177">
        <f>IF(N204="sníž. přenesená",J204,0)</f>
        <v>0</v>
      </c>
      <c r="BI204" s="177">
        <f>IF(N204="nulová",J204,0)</f>
        <v>0</v>
      </c>
      <c r="BJ204" s="18" t="s">
        <v>82</v>
      </c>
      <c r="BK204" s="177">
        <f>ROUND(I204*H204,2)</f>
        <v>0</v>
      </c>
      <c r="BL204" s="18" t="s">
        <v>200</v>
      </c>
      <c r="BM204" s="176" t="s">
        <v>281</v>
      </c>
    </row>
    <row r="205" s="14" customFormat="1">
      <c r="A205" s="14"/>
      <c r="B205" s="186"/>
      <c r="C205" s="14"/>
      <c r="D205" s="179" t="s">
        <v>138</v>
      </c>
      <c r="E205" s="187" t="s">
        <v>1</v>
      </c>
      <c r="F205" s="188" t="s">
        <v>282</v>
      </c>
      <c r="G205" s="14"/>
      <c r="H205" s="189">
        <v>112.675</v>
      </c>
      <c r="I205" s="190"/>
      <c r="J205" s="14"/>
      <c r="K205" s="14"/>
      <c r="L205" s="186"/>
      <c r="M205" s="191"/>
      <c r="N205" s="192"/>
      <c r="O205" s="192"/>
      <c r="P205" s="192"/>
      <c r="Q205" s="192"/>
      <c r="R205" s="192"/>
      <c r="S205" s="192"/>
      <c r="T205" s="193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187" t="s">
        <v>138</v>
      </c>
      <c r="AU205" s="187" t="s">
        <v>84</v>
      </c>
      <c r="AV205" s="14" t="s">
        <v>84</v>
      </c>
      <c r="AW205" s="14" t="s">
        <v>32</v>
      </c>
      <c r="AX205" s="14" t="s">
        <v>77</v>
      </c>
      <c r="AY205" s="187" t="s">
        <v>124</v>
      </c>
    </row>
    <row r="206" s="14" customFormat="1">
      <c r="A206" s="14"/>
      <c r="B206" s="186"/>
      <c r="C206" s="14"/>
      <c r="D206" s="179" t="s">
        <v>138</v>
      </c>
      <c r="E206" s="187" t="s">
        <v>1</v>
      </c>
      <c r="F206" s="188" t="s">
        <v>283</v>
      </c>
      <c r="G206" s="14"/>
      <c r="H206" s="189">
        <v>12.355</v>
      </c>
      <c r="I206" s="190"/>
      <c r="J206" s="14"/>
      <c r="K206" s="14"/>
      <c r="L206" s="186"/>
      <c r="M206" s="191"/>
      <c r="N206" s="192"/>
      <c r="O206" s="192"/>
      <c r="P206" s="192"/>
      <c r="Q206" s="192"/>
      <c r="R206" s="192"/>
      <c r="S206" s="192"/>
      <c r="T206" s="193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187" t="s">
        <v>138</v>
      </c>
      <c r="AU206" s="187" t="s">
        <v>84</v>
      </c>
      <c r="AV206" s="14" t="s">
        <v>84</v>
      </c>
      <c r="AW206" s="14" t="s">
        <v>32</v>
      </c>
      <c r="AX206" s="14" t="s">
        <v>77</v>
      </c>
      <c r="AY206" s="187" t="s">
        <v>124</v>
      </c>
    </row>
    <row r="207" s="15" customFormat="1">
      <c r="A207" s="15"/>
      <c r="B207" s="194"/>
      <c r="C207" s="15"/>
      <c r="D207" s="179" t="s">
        <v>138</v>
      </c>
      <c r="E207" s="195" t="s">
        <v>1</v>
      </c>
      <c r="F207" s="196" t="s">
        <v>141</v>
      </c>
      <c r="G207" s="15"/>
      <c r="H207" s="197">
        <v>125.03</v>
      </c>
      <c r="I207" s="198"/>
      <c r="J207" s="15"/>
      <c r="K207" s="15"/>
      <c r="L207" s="194"/>
      <c r="M207" s="199"/>
      <c r="N207" s="200"/>
      <c r="O207" s="200"/>
      <c r="P207" s="200"/>
      <c r="Q207" s="200"/>
      <c r="R207" s="200"/>
      <c r="S207" s="200"/>
      <c r="T207" s="201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T207" s="195" t="s">
        <v>138</v>
      </c>
      <c r="AU207" s="195" t="s">
        <v>84</v>
      </c>
      <c r="AV207" s="15" t="s">
        <v>131</v>
      </c>
      <c r="AW207" s="15" t="s">
        <v>32</v>
      </c>
      <c r="AX207" s="15" t="s">
        <v>82</v>
      </c>
      <c r="AY207" s="195" t="s">
        <v>124</v>
      </c>
    </row>
    <row r="208" s="2" customFormat="1" ht="24.15" customHeight="1">
      <c r="A208" s="37"/>
      <c r="B208" s="164"/>
      <c r="C208" s="165" t="s">
        <v>284</v>
      </c>
      <c r="D208" s="165" t="s">
        <v>127</v>
      </c>
      <c r="E208" s="166" t="s">
        <v>285</v>
      </c>
      <c r="F208" s="167" t="s">
        <v>286</v>
      </c>
      <c r="G208" s="168" t="s">
        <v>135</v>
      </c>
      <c r="H208" s="169">
        <v>33.25</v>
      </c>
      <c r="I208" s="170"/>
      <c r="J208" s="171">
        <f>ROUND(I208*H208,2)</f>
        <v>0</v>
      </c>
      <c r="K208" s="167" t="s">
        <v>136</v>
      </c>
      <c r="L208" s="38"/>
      <c r="M208" s="172" t="s">
        <v>1</v>
      </c>
      <c r="N208" s="173" t="s">
        <v>42</v>
      </c>
      <c r="O208" s="76"/>
      <c r="P208" s="174">
        <f>O208*H208</f>
        <v>0</v>
      </c>
      <c r="Q208" s="174">
        <v>0.00018</v>
      </c>
      <c r="R208" s="174">
        <f>Q208*H208</f>
        <v>0.005985</v>
      </c>
      <c r="S208" s="174">
        <v>0</v>
      </c>
      <c r="T208" s="175">
        <f>S208*H208</f>
        <v>0</v>
      </c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R208" s="176" t="s">
        <v>200</v>
      </c>
      <c r="AT208" s="176" t="s">
        <v>127</v>
      </c>
      <c r="AU208" s="176" t="s">
        <v>84</v>
      </c>
      <c r="AY208" s="18" t="s">
        <v>124</v>
      </c>
      <c r="BE208" s="177">
        <f>IF(N208="základní",J208,0)</f>
        <v>0</v>
      </c>
      <c r="BF208" s="177">
        <f>IF(N208="snížená",J208,0)</f>
        <v>0</v>
      </c>
      <c r="BG208" s="177">
        <f>IF(N208="zákl. přenesená",J208,0)</f>
        <v>0</v>
      </c>
      <c r="BH208" s="177">
        <f>IF(N208="sníž. přenesená",J208,0)</f>
        <v>0</v>
      </c>
      <c r="BI208" s="177">
        <f>IF(N208="nulová",J208,0)</f>
        <v>0</v>
      </c>
      <c r="BJ208" s="18" t="s">
        <v>82</v>
      </c>
      <c r="BK208" s="177">
        <f>ROUND(I208*H208,2)</f>
        <v>0</v>
      </c>
      <c r="BL208" s="18" t="s">
        <v>200</v>
      </c>
      <c r="BM208" s="176" t="s">
        <v>287</v>
      </c>
    </row>
    <row r="209" s="13" customFormat="1">
      <c r="A209" s="13"/>
      <c r="B209" s="178"/>
      <c r="C209" s="13"/>
      <c r="D209" s="179" t="s">
        <v>138</v>
      </c>
      <c r="E209" s="180" t="s">
        <v>1</v>
      </c>
      <c r="F209" s="181" t="s">
        <v>276</v>
      </c>
      <c r="G209" s="13"/>
      <c r="H209" s="180" t="s">
        <v>1</v>
      </c>
      <c r="I209" s="182"/>
      <c r="J209" s="13"/>
      <c r="K209" s="13"/>
      <c r="L209" s="178"/>
      <c r="M209" s="183"/>
      <c r="N209" s="184"/>
      <c r="O209" s="184"/>
      <c r="P209" s="184"/>
      <c r="Q209" s="184"/>
      <c r="R209" s="184"/>
      <c r="S209" s="184"/>
      <c r="T209" s="185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180" t="s">
        <v>138</v>
      </c>
      <c r="AU209" s="180" t="s">
        <v>84</v>
      </c>
      <c r="AV209" s="13" t="s">
        <v>82</v>
      </c>
      <c r="AW209" s="13" t="s">
        <v>32</v>
      </c>
      <c r="AX209" s="13" t="s">
        <v>77</v>
      </c>
      <c r="AY209" s="180" t="s">
        <v>124</v>
      </c>
    </row>
    <row r="210" s="14" customFormat="1">
      <c r="A210" s="14"/>
      <c r="B210" s="186"/>
      <c r="C210" s="14"/>
      <c r="D210" s="179" t="s">
        <v>138</v>
      </c>
      <c r="E210" s="187" t="s">
        <v>1</v>
      </c>
      <c r="F210" s="188" t="s">
        <v>277</v>
      </c>
      <c r="G210" s="14"/>
      <c r="H210" s="189">
        <v>33.25</v>
      </c>
      <c r="I210" s="190"/>
      <c r="J210" s="14"/>
      <c r="K210" s="14"/>
      <c r="L210" s="186"/>
      <c r="M210" s="191"/>
      <c r="N210" s="192"/>
      <c r="O210" s="192"/>
      <c r="P210" s="192"/>
      <c r="Q210" s="192"/>
      <c r="R210" s="192"/>
      <c r="S210" s="192"/>
      <c r="T210" s="193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187" t="s">
        <v>138</v>
      </c>
      <c r="AU210" s="187" t="s">
        <v>84</v>
      </c>
      <c r="AV210" s="14" t="s">
        <v>84</v>
      </c>
      <c r="AW210" s="14" t="s">
        <v>32</v>
      </c>
      <c r="AX210" s="14" t="s">
        <v>77</v>
      </c>
      <c r="AY210" s="187" t="s">
        <v>124</v>
      </c>
    </row>
    <row r="211" s="15" customFormat="1">
      <c r="A211" s="15"/>
      <c r="B211" s="194"/>
      <c r="C211" s="15"/>
      <c r="D211" s="179" t="s">
        <v>138</v>
      </c>
      <c r="E211" s="195" t="s">
        <v>1</v>
      </c>
      <c r="F211" s="196" t="s">
        <v>141</v>
      </c>
      <c r="G211" s="15"/>
      <c r="H211" s="197">
        <v>33.25</v>
      </c>
      <c r="I211" s="198"/>
      <c r="J211" s="15"/>
      <c r="K211" s="15"/>
      <c r="L211" s="194"/>
      <c r="M211" s="199"/>
      <c r="N211" s="200"/>
      <c r="O211" s="200"/>
      <c r="P211" s="200"/>
      <c r="Q211" s="200"/>
      <c r="R211" s="200"/>
      <c r="S211" s="200"/>
      <c r="T211" s="201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T211" s="195" t="s">
        <v>138</v>
      </c>
      <c r="AU211" s="195" t="s">
        <v>84</v>
      </c>
      <c r="AV211" s="15" t="s">
        <v>131</v>
      </c>
      <c r="AW211" s="15" t="s">
        <v>32</v>
      </c>
      <c r="AX211" s="15" t="s">
        <v>82</v>
      </c>
      <c r="AY211" s="195" t="s">
        <v>124</v>
      </c>
    </row>
    <row r="212" s="2" customFormat="1" ht="24.15" customHeight="1">
      <c r="A212" s="37"/>
      <c r="B212" s="164"/>
      <c r="C212" s="165" t="s">
        <v>288</v>
      </c>
      <c r="D212" s="165" t="s">
        <v>127</v>
      </c>
      <c r="E212" s="166" t="s">
        <v>289</v>
      </c>
      <c r="F212" s="167" t="s">
        <v>290</v>
      </c>
      <c r="G212" s="168" t="s">
        <v>135</v>
      </c>
      <c r="H212" s="169">
        <v>125.03</v>
      </c>
      <c r="I212" s="170"/>
      <c r="J212" s="171">
        <f>ROUND(I212*H212,2)</f>
        <v>0</v>
      </c>
      <c r="K212" s="167" t="s">
        <v>136</v>
      </c>
      <c r="L212" s="38"/>
      <c r="M212" s="172" t="s">
        <v>1</v>
      </c>
      <c r="N212" s="173" t="s">
        <v>42</v>
      </c>
      <c r="O212" s="76"/>
      <c r="P212" s="174">
        <f>O212*H212</f>
        <v>0</v>
      </c>
      <c r="Q212" s="174">
        <v>0</v>
      </c>
      <c r="R212" s="174">
        <f>Q212*H212</f>
        <v>0</v>
      </c>
      <c r="S212" s="174">
        <v>0</v>
      </c>
      <c r="T212" s="175">
        <f>S212*H212</f>
        <v>0</v>
      </c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R212" s="176" t="s">
        <v>200</v>
      </c>
      <c r="AT212" s="176" t="s">
        <v>127</v>
      </c>
      <c r="AU212" s="176" t="s">
        <v>84</v>
      </c>
      <c r="AY212" s="18" t="s">
        <v>124</v>
      </c>
      <c r="BE212" s="177">
        <f>IF(N212="základní",J212,0)</f>
        <v>0</v>
      </c>
      <c r="BF212" s="177">
        <f>IF(N212="snížená",J212,0)</f>
        <v>0</v>
      </c>
      <c r="BG212" s="177">
        <f>IF(N212="zákl. přenesená",J212,0)</f>
        <v>0</v>
      </c>
      <c r="BH212" s="177">
        <f>IF(N212="sníž. přenesená",J212,0)</f>
        <v>0</v>
      </c>
      <c r="BI212" s="177">
        <f>IF(N212="nulová",J212,0)</f>
        <v>0</v>
      </c>
      <c r="BJ212" s="18" t="s">
        <v>82</v>
      </c>
      <c r="BK212" s="177">
        <f>ROUND(I212*H212,2)</f>
        <v>0</v>
      </c>
      <c r="BL212" s="18" t="s">
        <v>200</v>
      </c>
      <c r="BM212" s="176" t="s">
        <v>291</v>
      </c>
    </row>
    <row r="213" s="14" customFormat="1">
      <c r="A213" s="14"/>
      <c r="B213" s="186"/>
      <c r="C213" s="14"/>
      <c r="D213" s="179" t="s">
        <v>138</v>
      </c>
      <c r="E213" s="187" t="s">
        <v>1</v>
      </c>
      <c r="F213" s="188" t="s">
        <v>282</v>
      </c>
      <c r="G213" s="14"/>
      <c r="H213" s="189">
        <v>112.675</v>
      </c>
      <c r="I213" s="190"/>
      <c r="J213" s="14"/>
      <c r="K213" s="14"/>
      <c r="L213" s="186"/>
      <c r="M213" s="191"/>
      <c r="N213" s="192"/>
      <c r="O213" s="192"/>
      <c r="P213" s="192"/>
      <c r="Q213" s="192"/>
      <c r="R213" s="192"/>
      <c r="S213" s="192"/>
      <c r="T213" s="193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187" t="s">
        <v>138</v>
      </c>
      <c r="AU213" s="187" t="s">
        <v>84</v>
      </c>
      <c r="AV213" s="14" t="s">
        <v>84</v>
      </c>
      <c r="AW213" s="14" t="s">
        <v>32</v>
      </c>
      <c r="AX213" s="14" t="s">
        <v>77</v>
      </c>
      <c r="AY213" s="187" t="s">
        <v>124</v>
      </c>
    </row>
    <row r="214" s="14" customFormat="1">
      <c r="A214" s="14"/>
      <c r="B214" s="186"/>
      <c r="C214" s="14"/>
      <c r="D214" s="179" t="s">
        <v>138</v>
      </c>
      <c r="E214" s="187" t="s">
        <v>1</v>
      </c>
      <c r="F214" s="188" t="s">
        <v>283</v>
      </c>
      <c r="G214" s="14"/>
      <c r="H214" s="189">
        <v>12.355</v>
      </c>
      <c r="I214" s="190"/>
      <c r="J214" s="14"/>
      <c r="K214" s="14"/>
      <c r="L214" s="186"/>
      <c r="M214" s="191"/>
      <c r="N214" s="192"/>
      <c r="O214" s="192"/>
      <c r="P214" s="192"/>
      <c r="Q214" s="192"/>
      <c r="R214" s="192"/>
      <c r="S214" s="192"/>
      <c r="T214" s="193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187" t="s">
        <v>138</v>
      </c>
      <c r="AU214" s="187" t="s">
        <v>84</v>
      </c>
      <c r="AV214" s="14" t="s">
        <v>84</v>
      </c>
      <c r="AW214" s="14" t="s">
        <v>32</v>
      </c>
      <c r="AX214" s="14" t="s">
        <v>77</v>
      </c>
      <c r="AY214" s="187" t="s">
        <v>124</v>
      </c>
    </row>
    <row r="215" s="15" customFormat="1">
      <c r="A215" s="15"/>
      <c r="B215" s="194"/>
      <c r="C215" s="15"/>
      <c r="D215" s="179" t="s">
        <v>138</v>
      </c>
      <c r="E215" s="195" t="s">
        <v>1</v>
      </c>
      <c r="F215" s="196" t="s">
        <v>141</v>
      </c>
      <c r="G215" s="15"/>
      <c r="H215" s="197">
        <v>125.03</v>
      </c>
      <c r="I215" s="198"/>
      <c r="J215" s="15"/>
      <c r="K215" s="15"/>
      <c r="L215" s="194"/>
      <c r="M215" s="199"/>
      <c r="N215" s="200"/>
      <c r="O215" s="200"/>
      <c r="P215" s="200"/>
      <c r="Q215" s="200"/>
      <c r="R215" s="200"/>
      <c r="S215" s="200"/>
      <c r="T215" s="201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T215" s="195" t="s">
        <v>138</v>
      </c>
      <c r="AU215" s="195" t="s">
        <v>84</v>
      </c>
      <c r="AV215" s="15" t="s">
        <v>131</v>
      </c>
      <c r="AW215" s="15" t="s">
        <v>32</v>
      </c>
      <c r="AX215" s="15" t="s">
        <v>82</v>
      </c>
      <c r="AY215" s="195" t="s">
        <v>124</v>
      </c>
    </row>
    <row r="216" s="2" customFormat="1" ht="16.5" customHeight="1">
      <c r="A216" s="37"/>
      <c r="B216" s="164"/>
      <c r="C216" s="202" t="s">
        <v>221</v>
      </c>
      <c r="D216" s="202" t="s">
        <v>218</v>
      </c>
      <c r="E216" s="203" t="s">
        <v>292</v>
      </c>
      <c r="F216" s="204" t="s">
        <v>293</v>
      </c>
      <c r="G216" s="205" t="s">
        <v>294</v>
      </c>
      <c r="H216" s="206">
        <v>0.375</v>
      </c>
      <c r="I216" s="207"/>
      <c r="J216" s="208">
        <f>ROUND(I216*H216,2)</f>
        <v>0</v>
      </c>
      <c r="K216" s="204" t="s">
        <v>136</v>
      </c>
      <c r="L216" s="209"/>
      <c r="M216" s="210" t="s">
        <v>1</v>
      </c>
      <c r="N216" s="211" t="s">
        <v>42</v>
      </c>
      <c r="O216" s="76"/>
      <c r="P216" s="174">
        <f>O216*H216</f>
        <v>0</v>
      </c>
      <c r="Q216" s="174">
        <v>0.55</v>
      </c>
      <c r="R216" s="174">
        <f>Q216*H216</f>
        <v>0.20625</v>
      </c>
      <c r="S216" s="174">
        <v>0</v>
      </c>
      <c r="T216" s="175">
        <f>S216*H216</f>
        <v>0</v>
      </c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R216" s="176" t="s">
        <v>221</v>
      </c>
      <c r="AT216" s="176" t="s">
        <v>218</v>
      </c>
      <c r="AU216" s="176" t="s">
        <v>84</v>
      </c>
      <c r="AY216" s="18" t="s">
        <v>124</v>
      </c>
      <c r="BE216" s="177">
        <f>IF(N216="základní",J216,0)</f>
        <v>0</v>
      </c>
      <c r="BF216" s="177">
        <f>IF(N216="snížená",J216,0)</f>
        <v>0</v>
      </c>
      <c r="BG216" s="177">
        <f>IF(N216="zákl. přenesená",J216,0)</f>
        <v>0</v>
      </c>
      <c r="BH216" s="177">
        <f>IF(N216="sníž. přenesená",J216,0)</f>
        <v>0</v>
      </c>
      <c r="BI216" s="177">
        <f>IF(N216="nulová",J216,0)</f>
        <v>0</v>
      </c>
      <c r="BJ216" s="18" t="s">
        <v>82</v>
      </c>
      <c r="BK216" s="177">
        <f>ROUND(I216*H216,2)</f>
        <v>0</v>
      </c>
      <c r="BL216" s="18" t="s">
        <v>200</v>
      </c>
      <c r="BM216" s="176" t="s">
        <v>295</v>
      </c>
    </row>
    <row r="217" s="14" customFormat="1">
      <c r="A217" s="14"/>
      <c r="B217" s="186"/>
      <c r="C217" s="14"/>
      <c r="D217" s="179" t="s">
        <v>138</v>
      </c>
      <c r="E217" s="14"/>
      <c r="F217" s="188" t="s">
        <v>296</v>
      </c>
      <c r="G217" s="14"/>
      <c r="H217" s="189">
        <v>0.375</v>
      </c>
      <c r="I217" s="190"/>
      <c r="J217" s="14"/>
      <c r="K217" s="14"/>
      <c r="L217" s="186"/>
      <c r="M217" s="191"/>
      <c r="N217" s="192"/>
      <c r="O217" s="192"/>
      <c r="P217" s="192"/>
      <c r="Q217" s="192"/>
      <c r="R217" s="192"/>
      <c r="S217" s="192"/>
      <c r="T217" s="193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187" t="s">
        <v>138</v>
      </c>
      <c r="AU217" s="187" t="s">
        <v>84</v>
      </c>
      <c r="AV217" s="14" t="s">
        <v>84</v>
      </c>
      <c r="AW217" s="14" t="s">
        <v>3</v>
      </c>
      <c r="AX217" s="14" t="s">
        <v>82</v>
      </c>
      <c r="AY217" s="187" t="s">
        <v>124</v>
      </c>
    </row>
    <row r="218" s="2" customFormat="1" ht="21.75" customHeight="1">
      <c r="A218" s="37"/>
      <c r="B218" s="164"/>
      <c r="C218" s="165" t="s">
        <v>297</v>
      </c>
      <c r="D218" s="165" t="s">
        <v>127</v>
      </c>
      <c r="E218" s="166" t="s">
        <v>298</v>
      </c>
      <c r="F218" s="167" t="s">
        <v>299</v>
      </c>
      <c r="G218" s="168" t="s">
        <v>135</v>
      </c>
      <c r="H218" s="169">
        <v>125.03</v>
      </c>
      <c r="I218" s="170"/>
      <c r="J218" s="171">
        <f>ROUND(I218*H218,2)</f>
        <v>0</v>
      </c>
      <c r="K218" s="167" t="s">
        <v>136</v>
      </c>
      <c r="L218" s="38"/>
      <c r="M218" s="172" t="s">
        <v>1</v>
      </c>
      <c r="N218" s="173" t="s">
        <v>42</v>
      </c>
      <c r="O218" s="76"/>
      <c r="P218" s="174">
        <f>O218*H218</f>
        <v>0</v>
      </c>
      <c r="Q218" s="174">
        <v>0</v>
      </c>
      <c r="R218" s="174">
        <f>Q218*H218</f>
        <v>0</v>
      </c>
      <c r="S218" s="174">
        <v>0.014</v>
      </c>
      <c r="T218" s="175">
        <f>S218*H218</f>
        <v>1.75042</v>
      </c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R218" s="176" t="s">
        <v>200</v>
      </c>
      <c r="AT218" s="176" t="s">
        <v>127</v>
      </c>
      <c r="AU218" s="176" t="s">
        <v>84</v>
      </c>
      <c r="AY218" s="18" t="s">
        <v>124</v>
      </c>
      <c r="BE218" s="177">
        <f>IF(N218="základní",J218,0)</f>
        <v>0</v>
      </c>
      <c r="BF218" s="177">
        <f>IF(N218="snížená",J218,0)</f>
        <v>0</v>
      </c>
      <c r="BG218" s="177">
        <f>IF(N218="zákl. přenesená",J218,0)</f>
        <v>0</v>
      </c>
      <c r="BH218" s="177">
        <f>IF(N218="sníž. přenesená",J218,0)</f>
        <v>0</v>
      </c>
      <c r="BI218" s="177">
        <f>IF(N218="nulová",J218,0)</f>
        <v>0</v>
      </c>
      <c r="BJ218" s="18" t="s">
        <v>82</v>
      </c>
      <c r="BK218" s="177">
        <f>ROUND(I218*H218,2)</f>
        <v>0</v>
      </c>
      <c r="BL218" s="18" t="s">
        <v>200</v>
      </c>
      <c r="BM218" s="176" t="s">
        <v>300</v>
      </c>
    </row>
    <row r="219" s="14" customFormat="1">
      <c r="A219" s="14"/>
      <c r="B219" s="186"/>
      <c r="C219" s="14"/>
      <c r="D219" s="179" t="s">
        <v>138</v>
      </c>
      <c r="E219" s="187" t="s">
        <v>1</v>
      </c>
      <c r="F219" s="188" t="s">
        <v>282</v>
      </c>
      <c r="G219" s="14"/>
      <c r="H219" s="189">
        <v>112.675</v>
      </c>
      <c r="I219" s="190"/>
      <c r="J219" s="14"/>
      <c r="K219" s="14"/>
      <c r="L219" s="186"/>
      <c r="M219" s="191"/>
      <c r="N219" s="192"/>
      <c r="O219" s="192"/>
      <c r="P219" s="192"/>
      <c r="Q219" s="192"/>
      <c r="R219" s="192"/>
      <c r="S219" s="192"/>
      <c r="T219" s="193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187" t="s">
        <v>138</v>
      </c>
      <c r="AU219" s="187" t="s">
        <v>84</v>
      </c>
      <c r="AV219" s="14" t="s">
        <v>84</v>
      </c>
      <c r="AW219" s="14" t="s">
        <v>32</v>
      </c>
      <c r="AX219" s="14" t="s">
        <v>77</v>
      </c>
      <c r="AY219" s="187" t="s">
        <v>124</v>
      </c>
    </row>
    <row r="220" s="14" customFormat="1">
      <c r="A220" s="14"/>
      <c r="B220" s="186"/>
      <c r="C220" s="14"/>
      <c r="D220" s="179" t="s">
        <v>138</v>
      </c>
      <c r="E220" s="187" t="s">
        <v>1</v>
      </c>
      <c r="F220" s="188" t="s">
        <v>283</v>
      </c>
      <c r="G220" s="14"/>
      <c r="H220" s="189">
        <v>12.355</v>
      </c>
      <c r="I220" s="190"/>
      <c r="J220" s="14"/>
      <c r="K220" s="14"/>
      <c r="L220" s="186"/>
      <c r="M220" s="191"/>
      <c r="N220" s="192"/>
      <c r="O220" s="192"/>
      <c r="P220" s="192"/>
      <c r="Q220" s="192"/>
      <c r="R220" s="192"/>
      <c r="S220" s="192"/>
      <c r="T220" s="193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187" t="s">
        <v>138</v>
      </c>
      <c r="AU220" s="187" t="s">
        <v>84</v>
      </c>
      <c r="AV220" s="14" t="s">
        <v>84</v>
      </c>
      <c r="AW220" s="14" t="s">
        <v>32</v>
      </c>
      <c r="AX220" s="14" t="s">
        <v>77</v>
      </c>
      <c r="AY220" s="187" t="s">
        <v>124</v>
      </c>
    </row>
    <row r="221" s="15" customFormat="1">
      <c r="A221" s="15"/>
      <c r="B221" s="194"/>
      <c r="C221" s="15"/>
      <c r="D221" s="179" t="s">
        <v>138</v>
      </c>
      <c r="E221" s="195" t="s">
        <v>1</v>
      </c>
      <c r="F221" s="196" t="s">
        <v>141</v>
      </c>
      <c r="G221" s="15"/>
      <c r="H221" s="197">
        <v>125.03</v>
      </c>
      <c r="I221" s="198"/>
      <c r="J221" s="15"/>
      <c r="K221" s="15"/>
      <c r="L221" s="194"/>
      <c r="M221" s="199"/>
      <c r="N221" s="200"/>
      <c r="O221" s="200"/>
      <c r="P221" s="200"/>
      <c r="Q221" s="200"/>
      <c r="R221" s="200"/>
      <c r="S221" s="200"/>
      <c r="T221" s="201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T221" s="195" t="s">
        <v>138</v>
      </c>
      <c r="AU221" s="195" t="s">
        <v>84</v>
      </c>
      <c r="AV221" s="15" t="s">
        <v>131</v>
      </c>
      <c r="AW221" s="15" t="s">
        <v>32</v>
      </c>
      <c r="AX221" s="15" t="s">
        <v>82</v>
      </c>
      <c r="AY221" s="195" t="s">
        <v>124</v>
      </c>
    </row>
    <row r="222" s="2" customFormat="1" ht="33" customHeight="1">
      <c r="A222" s="37"/>
      <c r="B222" s="164"/>
      <c r="C222" s="165" t="s">
        <v>301</v>
      </c>
      <c r="D222" s="165" t="s">
        <v>127</v>
      </c>
      <c r="E222" s="166" t="s">
        <v>302</v>
      </c>
      <c r="F222" s="167" t="s">
        <v>303</v>
      </c>
      <c r="G222" s="168" t="s">
        <v>161</v>
      </c>
      <c r="H222" s="169">
        <v>0.69899999999999992</v>
      </c>
      <c r="I222" s="170"/>
      <c r="J222" s="171">
        <f>ROUND(I222*H222,2)</f>
        <v>0</v>
      </c>
      <c r="K222" s="167" t="s">
        <v>136</v>
      </c>
      <c r="L222" s="38"/>
      <c r="M222" s="172" t="s">
        <v>1</v>
      </c>
      <c r="N222" s="173" t="s">
        <v>42</v>
      </c>
      <c r="O222" s="76"/>
      <c r="P222" s="174">
        <f>O222*H222</f>
        <v>0</v>
      </c>
      <c r="Q222" s="174">
        <v>0</v>
      </c>
      <c r="R222" s="174">
        <f>Q222*H222</f>
        <v>0</v>
      </c>
      <c r="S222" s="174">
        <v>0</v>
      </c>
      <c r="T222" s="175">
        <f>S222*H222</f>
        <v>0</v>
      </c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R222" s="176" t="s">
        <v>200</v>
      </c>
      <c r="AT222" s="176" t="s">
        <v>127</v>
      </c>
      <c r="AU222" s="176" t="s">
        <v>84</v>
      </c>
      <c r="AY222" s="18" t="s">
        <v>124</v>
      </c>
      <c r="BE222" s="177">
        <f>IF(N222="základní",J222,0)</f>
        <v>0</v>
      </c>
      <c r="BF222" s="177">
        <f>IF(N222="snížená",J222,0)</f>
        <v>0</v>
      </c>
      <c r="BG222" s="177">
        <f>IF(N222="zákl. přenesená",J222,0)</f>
        <v>0</v>
      </c>
      <c r="BH222" s="177">
        <f>IF(N222="sníž. přenesená",J222,0)</f>
        <v>0</v>
      </c>
      <c r="BI222" s="177">
        <f>IF(N222="nulová",J222,0)</f>
        <v>0</v>
      </c>
      <c r="BJ222" s="18" t="s">
        <v>82</v>
      </c>
      <c r="BK222" s="177">
        <f>ROUND(I222*H222,2)</f>
        <v>0</v>
      </c>
      <c r="BL222" s="18" t="s">
        <v>200</v>
      </c>
      <c r="BM222" s="176" t="s">
        <v>304</v>
      </c>
    </row>
    <row r="223" s="12" customFormat="1" ht="22.8" customHeight="1">
      <c r="A223" s="12"/>
      <c r="B223" s="151"/>
      <c r="C223" s="12"/>
      <c r="D223" s="152" t="s">
        <v>76</v>
      </c>
      <c r="E223" s="162" t="s">
        <v>305</v>
      </c>
      <c r="F223" s="162" t="s">
        <v>306</v>
      </c>
      <c r="G223" s="12"/>
      <c r="H223" s="12"/>
      <c r="I223" s="154"/>
      <c r="J223" s="163">
        <f>BK223</f>
        <v>0</v>
      </c>
      <c r="K223" s="12"/>
      <c r="L223" s="151"/>
      <c r="M223" s="156"/>
      <c r="N223" s="157"/>
      <c r="O223" s="157"/>
      <c r="P223" s="158">
        <f>SUM(P224:P255)</f>
        <v>0</v>
      </c>
      <c r="Q223" s="157"/>
      <c r="R223" s="158">
        <f>SUM(R224:R255)</f>
        <v>0.510825</v>
      </c>
      <c r="S223" s="157"/>
      <c r="T223" s="159">
        <f>SUM(T224:T255)</f>
        <v>0.45165099999999992</v>
      </c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R223" s="152" t="s">
        <v>84</v>
      </c>
      <c r="AT223" s="160" t="s">
        <v>76</v>
      </c>
      <c r="AU223" s="160" t="s">
        <v>82</v>
      </c>
      <c r="AY223" s="152" t="s">
        <v>124</v>
      </c>
      <c r="BK223" s="161">
        <f>SUM(BK224:BK255)</f>
        <v>0</v>
      </c>
    </row>
    <row r="224" s="2" customFormat="1" ht="16.5" customHeight="1">
      <c r="A224" s="37"/>
      <c r="B224" s="164"/>
      <c r="C224" s="165" t="s">
        <v>307</v>
      </c>
      <c r="D224" s="165" t="s">
        <v>127</v>
      </c>
      <c r="E224" s="166" t="s">
        <v>308</v>
      </c>
      <c r="F224" s="167" t="s">
        <v>309</v>
      </c>
      <c r="G224" s="168" t="s">
        <v>310</v>
      </c>
      <c r="H224" s="169">
        <v>67</v>
      </c>
      <c r="I224" s="170"/>
      <c r="J224" s="171">
        <f>ROUND(I224*H224,2)</f>
        <v>0</v>
      </c>
      <c r="K224" s="167" t="s">
        <v>136</v>
      </c>
      <c r="L224" s="38"/>
      <c r="M224" s="172" t="s">
        <v>1</v>
      </c>
      <c r="N224" s="173" t="s">
        <v>42</v>
      </c>
      <c r="O224" s="76"/>
      <c r="P224" s="174">
        <f>O224*H224</f>
        <v>0</v>
      </c>
      <c r="Q224" s="174">
        <v>0</v>
      </c>
      <c r="R224" s="174">
        <f>Q224*H224</f>
        <v>0</v>
      </c>
      <c r="S224" s="174">
        <v>0.0017</v>
      </c>
      <c r="T224" s="175">
        <f>S224*H224</f>
        <v>0.11389999999999998</v>
      </c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R224" s="176" t="s">
        <v>200</v>
      </c>
      <c r="AT224" s="176" t="s">
        <v>127</v>
      </c>
      <c r="AU224" s="176" t="s">
        <v>84</v>
      </c>
      <c r="AY224" s="18" t="s">
        <v>124</v>
      </c>
      <c r="BE224" s="177">
        <f>IF(N224="základní",J224,0)</f>
        <v>0</v>
      </c>
      <c r="BF224" s="177">
        <f>IF(N224="snížená",J224,0)</f>
        <v>0</v>
      </c>
      <c r="BG224" s="177">
        <f>IF(N224="zákl. přenesená",J224,0)</f>
        <v>0</v>
      </c>
      <c r="BH224" s="177">
        <f>IF(N224="sníž. přenesená",J224,0)</f>
        <v>0</v>
      </c>
      <c r="BI224" s="177">
        <f>IF(N224="nulová",J224,0)</f>
        <v>0</v>
      </c>
      <c r="BJ224" s="18" t="s">
        <v>82</v>
      </c>
      <c r="BK224" s="177">
        <f>ROUND(I224*H224,2)</f>
        <v>0</v>
      </c>
      <c r="BL224" s="18" t="s">
        <v>200</v>
      </c>
      <c r="BM224" s="176" t="s">
        <v>311</v>
      </c>
    </row>
    <row r="225" s="2" customFormat="1" ht="24.15" customHeight="1">
      <c r="A225" s="37"/>
      <c r="B225" s="164"/>
      <c r="C225" s="165" t="s">
        <v>312</v>
      </c>
      <c r="D225" s="165" t="s">
        <v>127</v>
      </c>
      <c r="E225" s="166" t="s">
        <v>313</v>
      </c>
      <c r="F225" s="167" t="s">
        <v>314</v>
      </c>
      <c r="G225" s="168" t="s">
        <v>310</v>
      </c>
      <c r="H225" s="169">
        <v>66.5</v>
      </c>
      <c r="I225" s="170"/>
      <c r="J225" s="171">
        <f>ROUND(I225*H225,2)</f>
        <v>0</v>
      </c>
      <c r="K225" s="167" t="s">
        <v>136</v>
      </c>
      <c r="L225" s="38"/>
      <c r="M225" s="172" t="s">
        <v>1</v>
      </c>
      <c r="N225" s="173" t="s">
        <v>42</v>
      </c>
      <c r="O225" s="76"/>
      <c r="P225" s="174">
        <f>O225*H225</f>
        <v>0</v>
      </c>
      <c r="Q225" s="174">
        <v>0</v>
      </c>
      <c r="R225" s="174">
        <f>Q225*H225</f>
        <v>0</v>
      </c>
      <c r="S225" s="174">
        <v>0.00191</v>
      </c>
      <c r="T225" s="175">
        <f>S225*H225</f>
        <v>0.127015</v>
      </c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R225" s="176" t="s">
        <v>200</v>
      </c>
      <c r="AT225" s="176" t="s">
        <v>127</v>
      </c>
      <c r="AU225" s="176" t="s">
        <v>84</v>
      </c>
      <c r="AY225" s="18" t="s">
        <v>124</v>
      </c>
      <c r="BE225" s="177">
        <f>IF(N225="základní",J225,0)</f>
        <v>0</v>
      </c>
      <c r="BF225" s="177">
        <f>IF(N225="snížená",J225,0)</f>
        <v>0</v>
      </c>
      <c r="BG225" s="177">
        <f>IF(N225="zákl. přenesená",J225,0)</f>
        <v>0</v>
      </c>
      <c r="BH225" s="177">
        <f>IF(N225="sníž. přenesená",J225,0)</f>
        <v>0</v>
      </c>
      <c r="BI225" s="177">
        <f>IF(N225="nulová",J225,0)</f>
        <v>0</v>
      </c>
      <c r="BJ225" s="18" t="s">
        <v>82</v>
      </c>
      <c r="BK225" s="177">
        <f>ROUND(I225*H225,2)</f>
        <v>0</v>
      </c>
      <c r="BL225" s="18" t="s">
        <v>200</v>
      </c>
      <c r="BM225" s="176" t="s">
        <v>315</v>
      </c>
    </row>
    <row r="226" s="2" customFormat="1" ht="24.15" customHeight="1">
      <c r="A226" s="37"/>
      <c r="B226" s="164"/>
      <c r="C226" s="165" t="s">
        <v>316</v>
      </c>
      <c r="D226" s="165" t="s">
        <v>127</v>
      </c>
      <c r="E226" s="166" t="s">
        <v>317</v>
      </c>
      <c r="F226" s="167" t="s">
        <v>318</v>
      </c>
      <c r="G226" s="168" t="s">
        <v>310</v>
      </c>
      <c r="H226" s="169">
        <v>2.7</v>
      </c>
      <c r="I226" s="170"/>
      <c r="J226" s="171">
        <f>ROUND(I226*H226,2)</f>
        <v>0</v>
      </c>
      <c r="K226" s="167" t="s">
        <v>1</v>
      </c>
      <c r="L226" s="38"/>
      <c r="M226" s="172" t="s">
        <v>1</v>
      </c>
      <c r="N226" s="173" t="s">
        <v>42</v>
      </c>
      <c r="O226" s="76"/>
      <c r="P226" s="174">
        <f>O226*H226</f>
        <v>0</v>
      </c>
      <c r="Q226" s="174">
        <v>0</v>
      </c>
      <c r="R226" s="174">
        <f>Q226*H226</f>
        <v>0</v>
      </c>
      <c r="S226" s="174">
        <v>0.0022300000000000004</v>
      </c>
      <c r="T226" s="175">
        <f>S226*H226</f>
        <v>0.0060210000000000008</v>
      </c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R226" s="176" t="s">
        <v>200</v>
      </c>
      <c r="AT226" s="176" t="s">
        <v>127</v>
      </c>
      <c r="AU226" s="176" t="s">
        <v>84</v>
      </c>
      <c r="AY226" s="18" t="s">
        <v>124</v>
      </c>
      <c r="BE226" s="177">
        <f>IF(N226="základní",J226,0)</f>
        <v>0</v>
      </c>
      <c r="BF226" s="177">
        <f>IF(N226="snížená",J226,0)</f>
        <v>0</v>
      </c>
      <c r="BG226" s="177">
        <f>IF(N226="zákl. přenesená",J226,0)</f>
        <v>0</v>
      </c>
      <c r="BH226" s="177">
        <f>IF(N226="sníž. přenesená",J226,0)</f>
        <v>0</v>
      </c>
      <c r="BI226" s="177">
        <f>IF(N226="nulová",J226,0)</f>
        <v>0</v>
      </c>
      <c r="BJ226" s="18" t="s">
        <v>82</v>
      </c>
      <c r="BK226" s="177">
        <f>ROUND(I226*H226,2)</f>
        <v>0</v>
      </c>
      <c r="BL226" s="18" t="s">
        <v>200</v>
      </c>
      <c r="BM226" s="176" t="s">
        <v>319</v>
      </c>
    </row>
    <row r="227" s="2" customFormat="1" ht="21.75" customHeight="1">
      <c r="A227" s="37"/>
      <c r="B227" s="164"/>
      <c r="C227" s="165" t="s">
        <v>320</v>
      </c>
      <c r="D227" s="165" t="s">
        <v>127</v>
      </c>
      <c r="E227" s="166" t="s">
        <v>321</v>
      </c>
      <c r="F227" s="167" t="s">
        <v>322</v>
      </c>
      <c r="G227" s="168" t="s">
        <v>310</v>
      </c>
      <c r="H227" s="169">
        <v>5.5</v>
      </c>
      <c r="I227" s="170"/>
      <c r="J227" s="171">
        <f>ROUND(I227*H227,2)</f>
        <v>0</v>
      </c>
      <c r="K227" s="167" t="s">
        <v>1</v>
      </c>
      <c r="L227" s="38"/>
      <c r="M227" s="172" t="s">
        <v>1</v>
      </c>
      <c r="N227" s="173" t="s">
        <v>42</v>
      </c>
      <c r="O227" s="76"/>
      <c r="P227" s="174">
        <f>O227*H227</f>
        <v>0</v>
      </c>
      <c r="Q227" s="174">
        <v>0</v>
      </c>
      <c r="R227" s="174">
        <f>Q227*H227</f>
        <v>0</v>
      </c>
      <c r="S227" s="174">
        <v>0.00175</v>
      </c>
      <c r="T227" s="175">
        <f>S227*H227</f>
        <v>0.009625</v>
      </c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R227" s="176" t="s">
        <v>200</v>
      </c>
      <c r="AT227" s="176" t="s">
        <v>127</v>
      </c>
      <c r="AU227" s="176" t="s">
        <v>84</v>
      </c>
      <c r="AY227" s="18" t="s">
        <v>124</v>
      </c>
      <c r="BE227" s="177">
        <f>IF(N227="základní",J227,0)</f>
        <v>0</v>
      </c>
      <c r="BF227" s="177">
        <f>IF(N227="snížená",J227,0)</f>
        <v>0</v>
      </c>
      <c r="BG227" s="177">
        <f>IF(N227="zákl. přenesená",J227,0)</f>
        <v>0</v>
      </c>
      <c r="BH227" s="177">
        <f>IF(N227="sníž. přenesená",J227,0)</f>
        <v>0</v>
      </c>
      <c r="BI227" s="177">
        <f>IF(N227="nulová",J227,0)</f>
        <v>0</v>
      </c>
      <c r="BJ227" s="18" t="s">
        <v>82</v>
      </c>
      <c r="BK227" s="177">
        <f>ROUND(I227*H227,2)</f>
        <v>0</v>
      </c>
      <c r="BL227" s="18" t="s">
        <v>200</v>
      </c>
      <c r="BM227" s="176" t="s">
        <v>323</v>
      </c>
    </row>
    <row r="228" s="2" customFormat="1" ht="16.5" customHeight="1">
      <c r="A228" s="37"/>
      <c r="B228" s="164"/>
      <c r="C228" s="165" t="s">
        <v>324</v>
      </c>
      <c r="D228" s="165" t="s">
        <v>127</v>
      </c>
      <c r="E228" s="166" t="s">
        <v>325</v>
      </c>
      <c r="F228" s="167" t="s">
        <v>326</v>
      </c>
      <c r="G228" s="168" t="s">
        <v>150</v>
      </c>
      <c r="H228" s="169">
        <v>4</v>
      </c>
      <c r="I228" s="170"/>
      <c r="J228" s="171">
        <f>ROUND(I228*H228,2)</f>
        <v>0</v>
      </c>
      <c r="K228" s="167" t="s">
        <v>1</v>
      </c>
      <c r="L228" s="38"/>
      <c r="M228" s="172" t="s">
        <v>1</v>
      </c>
      <c r="N228" s="173" t="s">
        <v>42</v>
      </c>
      <c r="O228" s="76"/>
      <c r="P228" s="174">
        <f>O228*H228</f>
        <v>0</v>
      </c>
      <c r="Q228" s="174">
        <v>0</v>
      </c>
      <c r="R228" s="174">
        <f>Q228*H228</f>
        <v>0</v>
      </c>
      <c r="S228" s="174">
        <v>0.00175</v>
      </c>
      <c r="T228" s="175">
        <f>S228*H228</f>
        <v>0.007</v>
      </c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R228" s="176" t="s">
        <v>200</v>
      </c>
      <c r="AT228" s="176" t="s">
        <v>127</v>
      </c>
      <c r="AU228" s="176" t="s">
        <v>84</v>
      </c>
      <c r="AY228" s="18" t="s">
        <v>124</v>
      </c>
      <c r="BE228" s="177">
        <f>IF(N228="základní",J228,0)</f>
        <v>0</v>
      </c>
      <c r="BF228" s="177">
        <f>IF(N228="snížená",J228,0)</f>
        <v>0</v>
      </c>
      <c r="BG228" s="177">
        <f>IF(N228="zákl. přenesená",J228,0)</f>
        <v>0</v>
      </c>
      <c r="BH228" s="177">
        <f>IF(N228="sníž. přenesená",J228,0)</f>
        <v>0</v>
      </c>
      <c r="BI228" s="177">
        <f>IF(N228="nulová",J228,0)</f>
        <v>0</v>
      </c>
      <c r="BJ228" s="18" t="s">
        <v>82</v>
      </c>
      <c r="BK228" s="177">
        <f>ROUND(I228*H228,2)</f>
        <v>0</v>
      </c>
      <c r="BL228" s="18" t="s">
        <v>200</v>
      </c>
      <c r="BM228" s="176" t="s">
        <v>327</v>
      </c>
    </row>
    <row r="229" s="2" customFormat="1" ht="16.5" customHeight="1">
      <c r="A229" s="37"/>
      <c r="B229" s="164"/>
      <c r="C229" s="165" t="s">
        <v>328</v>
      </c>
      <c r="D229" s="165" t="s">
        <v>127</v>
      </c>
      <c r="E229" s="166" t="s">
        <v>329</v>
      </c>
      <c r="F229" s="167" t="s">
        <v>330</v>
      </c>
      <c r="G229" s="168" t="s">
        <v>310</v>
      </c>
      <c r="H229" s="169">
        <v>14</v>
      </c>
      <c r="I229" s="170"/>
      <c r="J229" s="171">
        <f>ROUND(I229*H229,2)</f>
        <v>0</v>
      </c>
      <c r="K229" s="167" t="s">
        <v>136</v>
      </c>
      <c r="L229" s="38"/>
      <c r="M229" s="172" t="s">
        <v>1</v>
      </c>
      <c r="N229" s="173" t="s">
        <v>42</v>
      </c>
      <c r="O229" s="76"/>
      <c r="P229" s="174">
        <f>O229*H229</f>
        <v>0</v>
      </c>
      <c r="Q229" s="174">
        <v>0</v>
      </c>
      <c r="R229" s="174">
        <f>Q229*H229</f>
        <v>0</v>
      </c>
      <c r="S229" s="174">
        <v>0.0026</v>
      </c>
      <c r="T229" s="175">
        <f>S229*H229</f>
        <v>0.0364</v>
      </c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R229" s="176" t="s">
        <v>200</v>
      </c>
      <c r="AT229" s="176" t="s">
        <v>127</v>
      </c>
      <c r="AU229" s="176" t="s">
        <v>84</v>
      </c>
      <c r="AY229" s="18" t="s">
        <v>124</v>
      </c>
      <c r="BE229" s="177">
        <f>IF(N229="základní",J229,0)</f>
        <v>0</v>
      </c>
      <c r="BF229" s="177">
        <f>IF(N229="snížená",J229,0)</f>
        <v>0</v>
      </c>
      <c r="BG229" s="177">
        <f>IF(N229="zákl. přenesená",J229,0)</f>
        <v>0</v>
      </c>
      <c r="BH229" s="177">
        <f>IF(N229="sníž. přenesená",J229,0)</f>
        <v>0</v>
      </c>
      <c r="BI229" s="177">
        <f>IF(N229="nulová",J229,0)</f>
        <v>0</v>
      </c>
      <c r="BJ229" s="18" t="s">
        <v>82</v>
      </c>
      <c r="BK229" s="177">
        <f>ROUND(I229*H229,2)</f>
        <v>0</v>
      </c>
      <c r="BL229" s="18" t="s">
        <v>200</v>
      </c>
      <c r="BM229" s="176" t="s">
        <v>331</v>
      </c>
    </row>
    <row r="230" s="2" customFormat="1" ht="16.5" customHeight="1">
      <c r="A230" s="37"/>
      <c r="B230" s="164"/>
      <c r="C230" s="165" t="s">
        <v>332</v>
      </c>
      <c r="D230" s="165" t="s">
        <v>127</v>
      </c>
      <c r="E230" s="166" t="s">
        <v>333</v>
      </c>
      <c r="F230" s="167" t="s">
        <v>334</v>
      </c>
      <c r="G230" s="168" t="s">
        <v>310</v>
      </c>
      <c r="H230" s="169">
        <v>38.5</v>
      </c>
      <c r="I230" s="170"/>
      <c r="J230" s="171">
        <f>ROUND(I230*H230,2)</f>
        <v>0</v>
      </c>
      <c r="K230" s="167" t="s">
        <v>136</v>
      </c>
      <c r="L230" s="38"/>
      <c r="M230" s="172" t="s">
        <v>1</v>
      </c>
      <c r="N230" s="173" t="s">
        <v>42</v>
      </c>
      <c r="O230" s="76"/>
      <c r="P230" s="174">
        <f>O230*H230</f>
        <v>0</v>
      </c>
      <c r="Q230" s="174">
        <v>0</v>
      </c>
      <c r="R230" s="174">
        <f>Q230*H230</f>
        <v>0</v>
      </c>
      <c r="S230" s="174">
        <v>0.00394</v>
      </c>
      <c r="T230" s="175">
        <f>S230*H230</f>
        <v>0.15169</v>
      </c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R230" s="176" t="s">
        <v>200</v>
      </c>
      <c r="AT230" s="176" t="s">
        <v>127</v>
      </c>
      <c r="AU230" s="176" t="s">
        <v>84</v>
      </c>
      <c r="AY230" s="18" t="s">
        <v>124</v>
      </c>
      <c r="BE230" s="177">
        <f>IF(N230="základní",J230,0)</f>
        <v>0</v>
      </c>
      <c r="BF230" s="177">
        <f>IF(N230="snížená",J230,0)</f>
        <v>0</v>
      </c>
      <c r="BG230" s="177">
        <f>IF(N230="zákl. přenesená",J230,0)</f>
        <v>0</v>
      </c>
      <c r="BH230" s="177">
        <f>IF(N230="sníž. přenesená",J230,0)</f>
        <v>0</v>
      </c>
      <c r="BI230" s="177">
        <f>IF(N230="nulová",J230,0)</f>
        <v>0</v>
      </c>
      <c r="BJ230" s="18" t="s">
        <v>82</v>
      </c>
      <c r="BK230" s="177">
        <f>ROUND(I230*H230,2)</f>
        <v>0</v>
      </c>
      <c r="BL230" s="18" t="s">
        <v>200</v>
      </c>
      <c r="BM230" s="176" t="s">
        <v>335</v>
      </c>
    </row>
    <row r="231" s="2" customFormat="1" ht="33" customHeight="1">
      <c r="A231" s="37"/>
      <c r="B231" s="164"/>
      <c r="C231" s="165" t="s">
        <v>336</v>
      </c>
      <c r="D231" s="165" t="s">
        <v>127</v>
      </c>
      <c r="E231" s="166" t="s">
        <v>337</v>
      </c>
      <c r="F231" s="167" t="s">
        <v>338</v>
      </c>
      <c r="G231" s="168" t="s">
        <v>310</v>
      </c>
      <c r="H231" s="169">
        <v>66.5</v>
      </c>
      <c r="I231" s="170"/>
      <c r="J231" s="171">
        <f>ROUND(I231*H231,2)</f>
        <v>0</v>
      </c>
      <c r="K231" s="167" t="s">
        <v>136</v>
      </c>
      <c r="L231" s="38"/>
      <c r="M231" s="172" t="s">
        <v>1</v>
      </c>
      <c r="N231" s="173" t="s">
        <v>42</v>
      </c>
      <c r="O231" s="76"/>
      <c r="P231" s="174">
        <f>O231*H231</f>
        <v>0</v>
      </c>
      <c r="Q231" s="174">
        <v>0.0056499999999999992</v>
      </c>
      <c r="R231" s="174">
        <f>Q231*H231</f>
        <v>0.375725</v>
      </c>
      <c r="S231" s="174">
        <v>0</v>
      </c>
      <c r="T231" s="175">
        <f>S231*H231</f>
        <v>0</v>
      </c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R231" s="176" t="s">
        <v>200</v>
      </c>
      <c r="AT231" s="176" t="s">
        <v>127</v>
      </c>
      <c r="AU231" s="176" t="s">
        <v>84</v>
      </c>
      <c r="AY231" s="18" t="s">
        <v>124</v>
      </c>
      <c r="BE231" s="177">
        <f>IF(N231="základní",J231,0)</f>
        <v>0</v>
      </c>
      <c r="BF231" s="177">
        <f>IF(N231="snížená",J231,0)</f>
        <v>0</v>
      </c>
      <c r="BG231" s="177">
        <f>IF(N231="zákl. přenesená",J231,0)</f>
        <v>0</v>
      </c>
      <c r="BH231" s="177">
        <f>IF(N231="sníž. přenesená",J231,0)</f>
        <v>0</v>
      </c>
      <c r="BI231" s="177">
        <f>IF(N231="nulová",J231,0)</f>
        <v>0</v>
      </c>
      <c r="BJ231" s="18" t="s">
        <v>82</v>
      </c>
      <c r="BK231" s="177">
        <f>ROUND(I231*H231,2)</f>
        <v>0</v>
      </c>
      <c r="BL231" s="18" t="s">
        <v>200</v>
      </c>
      <c r="BM231" s="176" t="s">
        <v>339</v>
      </c>
    </row>
    <row r="232" s="14" customFormat="1">
      <c r="A232" s="14"/>
      <c r="B232" s="186"/>
      <c r="C232" s="14"/>
      <c r="D232" s="179" t="s">
        <v>138</v>
      </c>
      <c r="E232" s="187" t="s">
        <v>1</v>
      </c>
      <c r="F232" s="188" t="s">
        <v>340</v>
      </c>
      <c r="G232" s="14"/>
      <c r="H232" s="189">
        <v>66.5</v>
      </c>
      <c r="I232" s="190"/>
      <c r="J232" s="14"/>
      <c r="K232" s="14"/>
      <c r="L232" s="186"/>
      <c r="M232" s="191"/>
      <c r="N232" s="192"/>
      <c r="O232" s="192"/>
      <c r="P232" s="192"/>
      <c r="Q232" s="192"/>
      <c r="R232" s="192"/>
      <c r="S232" s="192"/>
      <c r="T232" s="193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187" t="s">
        <v>138</v>
      </c>
      <c r="AU232" s="187" t="s">
        <v>84</v>
      </c>
      <c r="AV232" s="14" t="s">
        <v>84</v>
      </c>
      <c r="AW232" s="14" t="s">
        <v>32</v>
      </c>
      <c r="AX232" s="14" t="s">
        <v>77</v>
      </c>
      <c r="AY232" s="187" t="s">
        <v>124</v>
      </c>
    </row>
    <row r="233" s="15" customFormat="1">
      <c r="A233" s="15"/>
      <c r="B233" s="194"/>
      <c r="C233" s="15"/>
      <c r="D233" s="179" t="s">
        <v>138</v>
      </c>
      <c r="E233" s="195" t="s">
        <v>1</v>
      </c>
      <c r="F233" s="196" t="s">
        <v>141</v>
      </c>
      <c r="G233" s="15"/>
      <c r="H233" s="197">
        <v>66.5</v>
      </c>
      <c r="I233" s="198"/>
      <c r="J233" s="15"/>
      <c r="K233" s="15"/>
      <c r="L233" s="194"/>
      <c r="M233" s="199"/>
      <c r="N233" s="200"/>
      <c r="O233" s="200"/>
      <c r="P233" s="200"/>
      <c r="Q233" s="200"/>
      <c r="R233" s="200"/>
      <c r="S233" s="200"/>
      <c r="T233" s="201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T233" s="195" t="s">
        <v>138</v>
      </c>
      <c r="AU233" s="195" t="s">
        <v>84</v>
      </c>
      <c r="AV233" s="15" t="s">
        <v>131</v>
      </c>
      <c r="AW233" s="15" t="s">
        <v>32</v>
      </c>
      <c r="AX233" s="15" t="s">
        <v>82</v>
      </c>
      <c r="AY233" s="195" t="s">
        <v>124</v>
      </c>
    </row>
    <row r="234" s="2" customFormat="1" ht="21.75" customHeight="1">
      <c r="A234" s="37"/>
      <c r="B234" s="164"/>
      <c r="C234" s="165" t="s">
        <v>341</v>
      </c>
      <c r="D234" s="165" t="s">
        <v>127</v>
      </c>
      <c r="E234" s="166" t="s">
        <v>342</v>
      </c>
      <c r="F234" s="167" t="s">
        <v>343</v>
      </c>
      <c r="G234" s="168" t="s">
        <v>310</v>
      </c>
      <c r="H234" s="169">
        <v>5.5</v>
      </c>
      <c r="I234" s="170"/>
      <c r="J234" s="171">
        <f>ROUND(I234*H234,2)</f>
        <v>0</v>
      </c>
      <c r="K234" s="167" t="s">
        <v>1</v>
      </c>
      <c r="L234" s="38"/>
      <c r="M234" s="172" t="s">
        <v>1</v>
      </c>
      <c r="N234" s="173" t="s">
        <v>42</v>
      </c>
      <c r="O234" s="76"/>
      <c r="P234" s="174">
        <f>O234*H234</f>
        <v>0</v>
      </c>
      <c r="Q234" s="174">
        <v>0.00357</v>
      </c>
      <c r="R234" s="174">
        <f>Q234*H234</f>
        <v>0.019635</v>
      </c>
      <c r="S234" s="174">
        <v>0</v>
      </c>
      <c r="T234" s="175">
        <f>S234*H234</f>
        <v>0</v>
      </c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R234" s="176" t="s">
        <v>200</v>
      </c>
      <c r="AT234" s="176" t="s">
        <v>127</v>
      </c>
      <c r="AU234" s="176" t="s">
        <v>84</v>
      </c>
      <c r="AY234" s="18" t="s">
        <v>124</v>
      </c>
      <c r="BE234" s="177">
        <f>IF(N234="základní",J234,0)</f>
        <v>0</v>
      </c>
      <c r="BF234" s="177">
        <f>IF(N234="snížená",J234,0)</f>
        <v>0</v>
      </c>
      <c r="BG234" s="177">
        <f>IF(N234="zákl. přenesená",J234,0)</f>
        <v>0</v>
      </c>
      <c r="BH234" s="177">
        <f>IF(N234="sníž. přenesená",J234,0)</f>
        <v>0</v>
      </c>
      <c r="BI234" s="177">
        <f>IF(N234="nulová",J234,0)</f>
        <v>0</v>
      </c>
      <c r="BJ234" s="18" t="s">
        <v>82</v>
      </c>
      <c r="BK234" s="177">
        <f>ROUND(I234*H234,2)</f>
        <v>0</v>
      </c>
      <c r="BL234" s="18" t="s">
        <v>200</v>
      </c>
      <c r="BM234" s="176" t="s">
        <v>344</v>
      </c>
    </row>
    <row r="235" s="14" customFormat="1">
      <c r="A235" s="14"/>
      <c r="B235" s="186"/>
      <c r="C235" s="14"/>
      <c r="D235" s="179" t="s">
        <v>138</v>
      </c>
      <c r="E235" s="187" t="s">
        <v>1</v>
      </c>
      <c r="F235" s="188" t="s">
        <v>345</v>
      </c>
      <c r="G235" s="14"/>
      <c r="H235" s="189">
        <v>5.5</v>
      </c>
      <c r="I235" s="190"/>
      <c r="J235" s="14"/>
      <c r="K235" s="14"/>
      <c r="L235" s="186"/>
      <c r="M235" s="191"/>
      <c r="N235" s="192"/>
      <c r="O235" s="192"/>
      <c r="P235" s="192"/>
      <c r="Q235" s="192"/>
      <c r="R235" s="192"/>
      <c r="S235" s="192"/>
      <c r="T235" s="193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187" t="s">
        <v>138</v>
      </c>
      <c r="AU235" s="187" t="s">
        <v>84</v>
      </c>
      <c r="AV235" s="14" t="s">
        <v>84</v>
      </c>
      <c r="AW235" s="14" t="s">
        <v>32</v>
      </c>
      <c r="AX235" s="14" t="s">
        <v>77</v>
      </c>
      <c r="AY235" s="187" t="s">
        <v>124</v>
      </c>
    </row>
    <row r="236" s="15" customFormat="1">
      <c r="A236" s="15"/>
      <c r="B236" s="194"/>
      <c r="C236" s="15"/>
      <c r="D236" s="179" t="s">
        <v>138</v>
      </c>
      <c r="E236" s="195" t="s">
        <v>1</v>
      </c>
      <c r="F236" s="196" t="s">
        <v>141</v>
      </c>
      <c r="G236" s="15"/>
      <c r="H236" s="197">
        <v>5.5</v>
      </c>
      <c r="I236" s="198"/>
      <c r="J236" s="15"/>
      <c r="K236" s="15"/>
      <c r="L236" s="194"/>
      <c r="M236" s="199"/>
      <c r="N236" s="200"/>
      <c r="O236" s="200"/>
      <c r="P236" s="200"/>
      <c r="Q236" s="200"/>
      <c r="R236" s="200"/>
      <c r="S236" s="200"/>
      <c r="T236" s="201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T236" s="195" t="s">
        <v>138</v>
      </c>
      <c r="AU236" s="195" t="s">
        <v>84</v>
      </c>
      <c r="AV236" s="15" t="s">
        <v>131</v>
      </c>
      <c r="AW236" s="15" t="s">
        <v>32</v>
      </c>
      <c r="AX236" s="15" t="s">
        <v>82</v>
      </c>
      <c r="AY236" s="195" t="s">
        <v>124</v>
      </c>
    </row>
    <row r="237" s="2" customFormat="1" ht="24.15" customHeight="1">
      <c r="A237" s="37"/>
      <c r="B237" s="164"/>
      <c r="C237" s="165" t="s">
        <v>346</v>
      </c>
      <c r="D237" s="165" t="s">
        <v>127</v>
      </c>
      <c r="E237" s="166" t="s">
        <v>347</v>
      </c>
      <c r="F237" s="167" t="s">
        <v>348</v>
      </c>
      <c r="G237" s="168" t="s">
        <v>310</v>
      </c>
      <c r="H237" s="169">
        <v>14</v>
      </c>
      <c r="I237" s="170"/>
      <c r="J237" s="171">
        <f>ROUND(I237*H237,2)</f>
        <v>0</v>
      </c>
      <c r="K237" s="167" t="s">
        <v>136</v>
      </c>
      <c r="L237" s="38"/>
      <c r="M237" s="172" t="s">
        <v>1</v>
      </c>
      <c r="N237" s="173" t="s">
        <v>42</v>
      </c>
      <c r="O237" s="76"/>
      <c r="P237" s="174">
        <f>O237*H237</f>
        <v>0</v>
      </c>
      <c r="Q237" s="174">
        <v>0.00228</v>
      </c>
      <c r="R237" s="174">
        <f>Q237*H237</f>
        <v>0.031919999999999996</v>
      </c>
      <c r="S237" s="174">
        <v>0</v>
      </c>
      <c r="T237" s="175">
        <f>S237*H237</f>
        <v>0</v>
      </c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R237" s="176" t="s">
        <v>200</v>
      </c>
      <c r="AT237" s="176" t="s">
        <v>127</v>
      </c>
      <c r="AU237" s="176" t="s">
        <v>84</v>
      </c>
      <c r="AY237" s="18" t="s">
        <v>124</v>
      </c>
      <c r="BE237" s="177">
        <f>IF(N237="základní",J237,0)</f>
        <v>0</v>
      </c>
      <c r="BF237" s="177">
        <f>IF(N237="snížená",J237,0)</f>
        <v>0</v>
      </c>
      <c r="BG237" s="177">
        <f>IF(N237="zákl. přenesená",J237,0)</f>
        <v>0</v>
      </c>
      <c r="BH237" s="177">
        <f>IF(N237="sníž. přenesená",J237,0)</f>
        <v>0</v>
      </c>
      <c r="BI237" s="177">
        <f>IF(N237="nulová",J237,0)</f>
        <v>0</v>
      </c>
      <c r="BJ237" s="18" t="s">
        <v>82</v>
      </c>
      <c r="BK237" s="177">
        <f>ROUND(I237*H237,2)</f>
        <v>0</v>
      </c>
      <c r="BL237" s="18" t="s">
        <v>200</v>
      </c>
      <c r="BM237" s="176" t="s">
        <v>349</v>
      </c>
    </row>
    <row r="238" s="14" customFormat="1">
      <c r="A238" s="14"/>
      <c r="B238" s="186"/>
      <c r="C238" s="14"/>
      <c r="D238" s="179" t="s">
        <v>138</v>
      </c>
      <c r="E238" s="187" t="s">
        <v>1</v>
      </c>
      <c r="F238" s="188" t="s">
        <v>350</v>
      </c>
      <c r="G238" s="14"/>
      <c r="H238" s="189">
        <v>14</v>
      </c>
      <c r="I238" s="190"/>
      <c r="J238" s="14"/>
      <c r="K238" s="14"/>
      <c r="L238" s="186"/>
      <c r="M238" s="191"/>
      <c r="N238" s="192"/>
      <c r="O238" s="192"/>
      <c r="P238" s="192"/>
      <c r="Q238" s="192"/>
      <c r="R238" s="192"/>
      <c r="S238" s="192"/>
      <c r="T238" s="193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187" t="s">
        <v>138</v>
      </c>
      <c r="AU238" s="187" t="s">
        <v>84</v>
      </c>
      <c r="AV238" s="14" t="s">
        <v>84</v>
      </c>
      <c r="AW238" s="14" t="s">
        <v>32</v>
      </c>
      <c r="AX238" s="14" t="s">
        <v>77</v>
      </c>
      <c r="AY238" s="187" t="s">
        <v>124</v>
      </c>
    </row>
    <row r="239" s="15" customFormat="1">
      <c r="A239" s="15"/>
      <c r="B239" s="194"/>
      <c r="C239" s="15"/>
      <c r="D239" s="179" t="s">
        <v>138</v>
      </c>
      <c r="E239" s="195" t="s">
        <v>1</v>
      </c>
      <c r="F239" s="196" t="s">
        <v>141</v>
      </c>
      <c r="G239" s="15"/>
      <c r="H239" s="197">
        <v>14</v>
      </c>
      <c r="I239" s="198"/>
      <c r="J239" s="15"/>
      <c r="K239" s="15"/>
      <c r="L239" s="194"/>
      <c r="M239" s="199"/>
      <c r="N239" s="200"/>
      <c r="O239" s="200"/>
      <c r="P239" s="200"/>
      <c r="Q239" s="200"/>
      <c r="R239" s="200"/>
      <c r="S239" s="200"/>
      <c r="T239" s="201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T239" s="195" t="s">
        <v>138</v>
      </c>
      <c r="AU239" s="195" t="s">
        <v>84</v>
      </c>
      <c r="AV239" s="15" t="s">
        <v>131</v>
      </c>
      <c r="AW239" s="15" t="s">
        <v>32</v>
      </c>
      <c r="AX239" s="15" t="s">
        <v>82</v>
      </c>
      <c r="AY239" s="195" t="s">
        <v>124</v>
      </c>
    </row>
    <row r="240" s="2" customFormat="1" ht="24.15" customHeight="1">
      <c r="A240" s="37"/>
      <c r="B240" s="164"/>
      <c r="C240" s="165" t="s">
        <v>351</v>
      </c>
      <c r="D240" s="165" t="s">
        <v>127</v>
      </c>
      <c r="E240" s="166" t="s">
        <v>352</v>
      </c>
      <c r="F240" s="167" t="s">
        <v>353</v>
      </c>
      <c r="G240" s="168" t="s">
        <v>310</v>
      </c>
      <c r="H240" s="169">
        <v>38.5</v>
      </c>
      <c r="I240" s="170"/>
      <c r="J240" s="171">
        <f>ROUND(I240*H240,2)</f>
        <v>0</v>
      </c>
      <c r="K240" s="167" t="s">
        <v>136</v>
      </c>
      <c r="L240" s="38"/>
      <c r="M240" s="172" t="s">
        <v>1</v>
      </c>
      <c r="N240" s="173" t="s">
        <v>42</v>
      </c>
      <c r="O240" s="76"/>
      <c r="P240" s="174">
        <f>O240*H240</f>
        <v>0</v>
      </c>
      <c r="Q240" s="174">
        <v>0.00217</v>
      </c>
      <c r="R240" s="174">
        <f>Q240*H240</f>
        <v>0.083545000000000016</v>
      </c>
      <c r="S240" s="174">
        <v>0</v>
      </c>
      <c r="T240" s="175">
        <f>S240*H240</f>
        <v>0</v>
      </c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R240" s="176" t="s">
        <v>200</v>
      </c>
      <c r="AT240" s="176" t="s">
        <v>127</v>
      </c>
      <c r="AU240" s="176" t="s">
        <v>84</v>
      </c>
      <c r="AY240" s="18" t="s">
        <v>124</v>
      </c>
      <c r="BE240" s="177">
        <f>IF(N240="základní",J240,0)</f>
        <v>0</v>
      </c>
      <c r="BF240" s="177">
        <f>IF(N240="snížená",J240,0)</f>
        <v>0</v>
      </c>
      <c r="BG240" s="177">
        <f>IF(N240="zákl. přenesená",J240,0)</f>
        <v>0</v>
      </c>
      <c r="BH240" s="177">
        <f>IF(N240="sníž. přenesená",J240,0)</f>
        <v>0</v>
      </c>
      <c r="BI240" s="177">
        <f>IF(N240="nulová",J240,0)</f>
        <v>0</v>
      </c>
      <c r="BJ240" s="18" t="s">
        <v>82</v>
      </c>
      <c r="BK240" s="177">
        <f>ROUND(I240*H240,2)</f>
        <v>0</v>
      </c>
      <c r="BL240" s="18" t="s">
        <v>200</v>
      </c>
      <c r="BM240" s="176" t="s">
        <v>354</v>
      </c>
    </row>
    <row r="241" s="14" customFormat="1">
      <c r="A241" s="14"/>
      <c r="B241" s="186"/>
      <c r="C241" s="14"/>
      <c r="D241" s="179" t="s">
        <v>138</v>
      </c>
      <c r="E241" s="187" t="s">
        <v>1</v>
      </c>
      <c r="F241" s="188" t="s">
        <v>355</v>
      </c>
      <c r="G241" s="14"/>
      <c r="H241" s="189">
        <v>38.5</v>
      </c>
      <c r="I241" s="190"/>
      <c r="J241" s="14"/>
      <c r="K241" s="14"/>
      <c r="L241" s="186"/>
      <c r="M241" s="191"/>
      <c r="N241" s="192"/>
      <c r="O241" s="192"/>
      <c r="P241" s="192"/>
      <c r="Q241" s="192"/>
      <c r="R241" s="192"/>
      <c r="S241" s="192"/>
      <c r="T241" s="193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187" t="s">
        <v>138</v>
      </c>
      <c r="AU241" s="187" t="s">
        <v>84</v>
      </c>
      <c r="AV241" s="14" t="s">
        <v>84</v>
      </c>
      <c r="AW241" s="14" t="s">
        <v>32</v>
      </c>
      <c r="AX241" s="14" t="s">
        <v>77</v>
      </c>
      <c r="AY241" s="187" t="s">
        <v>124</v>
      </c>
    </row>
    <row r="242" s="15" customFormat="1">
      <c r="A242" s="15"/>
      <c r="B242" s="194"/>
      <c r="C242" s="15"/>
      <c r="D242" s="179" t="s">
        <v>138</v>
      </c>
      <c r="E242" s="195" t="s">
        <v>1</v>
      </c>
      <c r="F242" s="196" t="s">
        <v>141</v>
      </c>
      <c r="G242" s="15"/>
      <c r="H242" s="197">
        <v>38.5</v>
      </c>
      <c r="I242" s="198"/>
      <c r="J242" s="15"/>
      <c r="K242" s="15"/>
      <c r="L242" s="194"/>
      <c r="M242" s="199"/>
      <c r="N242" s="200"/>
      <c r="O242" s="200"/>
      <c r="P242" s="200"/>
      <c r="Q242" s="200"/>
      <c r="R242" s="200"/>
      <c r="S242" s="200"/>
      <c r="T242" s="201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T242" s="195" t="s">
        <v>138</v>
      </c>
      <c r="AU242" s="195" t="s">
        <v>84</v>
      </c>
      <c r="AV242" s="15" t="s">
        <v>131</v>
      </c>
      <c r="AW242" s="15" t="s">
        <v>32</v>
      </c>
      <c r="AX242" s="15" t="s">
        <v>82</v>
      </c>
      <c r="AY242" s="195" t="s">
        <v>124</v>
      </c>
    </row>
    <row r="243" s="2" customFormat="1" ht="49.05" customHeight="1">
      <c r="A243" s="37"/>
      <c r="B243" s="164"/>
      <c r="C243" s="165" t="s">
        <v>356</v>
      </c>
      <c r="D243" s="165" t="s">
        <v>127</v>
      </c>
      <c r="E243" s="166" t="s">
        <v>357</v>
      </c>
      <c r="F243" s="167" t="s">
        <v>358</v>
      </c>
      <c r="G243" s="168" t="s">
        <v>310</v>
      </c>
      <c r="H243" s="169">
        <v>67</v>
      </c>
      <c r="I243" s="170"/>
      <c r="J243" s="171">
        <f>ROUND(I243*H243,2)</f>
        <v>0</v>
      </c>
      <c r="K243" s="167" t="s">
        <v>1</v>
      </c>
      <c r="L243" s="38"/>
      <c r="M243" s="172" t="s">
        <v>1</v>
      </c>
      <c r="N243" s="173" t="s">
        <v>42</v>
      </c>
      <c r="O243" s="76"/>
      <c r="P243" s="174">
        <f>O243*H243</f>
        <v>0</v>
      </c>
      <c r="Q243" s="174">
        <v>0</v>
      </c>
      <c r="R243" s="174">
        <f>Q243*H243</f>
        <v>0</v>
      </c>
      <c r="S243" s="174">
        <v>0</v>
      </c>
      <c r="T243" s="175">
        <f>S243*H243</f>
        <v>0</v>
      </c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R243" s="176" t="s">
        <v>200</v>
      </c>
      <c r="AT243" s="176" t="s">
        <v>127</v>
      </c>
      <c r="AU243" s="176" t="s">
        <v>84</v>
      </c>
      <c r="AY243" s="18" t="s">
        <v>124</v>
      </c>
      <c r="BE243" s="177">
        <f>IF(N243="základní",J243,0)</f>
        <v>0</v>
      </c>
      <c r="BF243" s="177">
        <f>IF(N243="snížená",J243,0)</f>
        <v>0</v>
      </c>
      <c r="BG243" s="177">
        <f>IF(N243="zákl. přenesená",J243,0)</f>
        <v>0</v>
      </c>
      <c r="BH243" s="177">
        <f>IF(N243="sníž. přenesená",J243,0)</f>
        <v>0</v>
      </c>
      <c r="BI243" s="177">
        <f>IF(N243="nulová",J243,0)</f>
        <v>0</v>
      </c>
      <c r="BJ243" s="18" t="s">
        <v>82</v>
      </c>
      <c r="BK243" s="177">
        <f>ROUND(I243*H243,2)</f>
        <v>0</v>
      </c>
      <c r="BL243" s="18" t="s">
        <v>200</v>
      </c>
      <c r="BM243" s="176" t="s">
        <v>359</v>
      </c>
    </row>
    <row r="244" s="14" customFormat="1">
      <c r="A244" s="14"/>
      <c r="B244" s="186"/>
      <c r="C244" s="14"/>
      <c r="D244" s="179" t="s">
        <v>138</v>
      </c>
      <c r="E244" s="187" t="s">
        <v>1</v>
      </c>
      <c r="F244" s="188" t="s">
        <v>360</v>
      </c>
      <c r="G244" s="14"/>
      <c r="H244" s="189">
        <v>67</v>
      </c>
      <c r="I244" s="190"/>
      <c r="J244" s="14"/>
      <c r="K244" s="14"/>
      <c r="L244" s="186"/>
      <c r="M244" s="191"/>
      <c r="N244" s="192"/>
      <c r="O244" s="192"/>
      <c r="P244" s="192"/>
      <c r="Q244" s="192"/>
      <c r="R244" s="192"/>
      <c r="S244" s="192"/>
      <c r="T244" s="193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187" t="s">
        <v>138</v>
      </c>
      <c r="AU244" s="187" t="s">
        <v>84</v>
      </c>
      <c r="AV244" s="14" t="s">
        <v>84</v>
      </c>
      <c r="AW244" s="14" t="s">
        <v>32</v>
      </c>
      <c r="AX244" s="14" t="s">
        <v>77</v>
      </c>
      <c r="AY244" s="187" t="s">
        <v>124</v>
      </c>
    </row>
    <row r="245" s="15" customFormat="1">
      <c r="A245" s="15"/>
      <c r="B245" s="194"/>
      <c r="C245" s="15"/>
      <c r="D245" s="179" t="s">
        <v>138</v>
      </c>
      <c r="E245" s="195" t="s">
        <v>1</v>
      </c>
      <c r="F245" s="196" t="s">
        <v>141</v>
      </c>
      <c r="G245" s="15"/>
      <c r="H245" s="197">
        <v>67</v>
      </c>
      <c r="I245" s="198"/>
      <c r="J245" s="15"/>
      <c r="K245" s="15"/>
      <c r="L245" s="194"/>
      <c r="M245" s="199"/>
      <c r="N245" s="200"/>
      <c r="O245" s="200"/>
      <c r="P245" s="200"/>
      <c r="Q245" s="200"/>
      <c r="R245" s="200"/>
      <c r="S245" s="200"/>
      <c r="T245" s="201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T245" s="195" t="s">
        <v>138</v>
      </c>
      <c r="AU245" s="195" t="s">
        <v>84</v>
      </c>
      <c r="AV245" s="15" t="s">
        <v>131</v>
      </c>
      <c r="AW245" s="15" t="s">
        <v>32</v>
      </c>
      <c r="AX245" s="15" t="s">
        <v>82</v>
      </c>
      <c r="AY245" s="195" t="s">
        <v>124</v>
      </c>
    </row>
    <row r="246" s="2" customFormat="1" ht="24.15" customHeight="1">
      <c r="A246" s="37"/>
      <c r="B246" s="164"/>
      <c r="C246" s="165" t="s">
        <v>361</v>
      </c>
      <c r="D246" s="165" t="s">
        <v>127</v>
      </c>
      <c r="E246" s="166" t="s">
        <v>362</v>
      </c>
      <c r="F246" s="167" t="s">
        <v>363</v>
      </c>
      <c r="G246" s="168" t="s">
        <v>150</v>
      </c>
      <c r="H246" s="169">
        <v>4</v>
      </c>
      <c r="I246" s="170"/>
      <c r="J246" s="171">
        <f>ROUND(I246*H246,2)</f>
        <v>0</v>
      </c>
      <c r="K246" s="167" t="s">
        <v>1</v>
      </c>
      <c r="L246" s="38"/>
      <c r="M246" s="172" t="s">
        <v>1</v>
      </c>
      <c r="N246" s="173" t="s">
        <v>42</v>
      </c>
      <c r="O246" s="76"/>
      <c r="P246" s="174">
        <f>O246*H246</f>
        <v>0</v>
      </c>
      <c r="Q246" s="174">
        <v>0</v>
      </c>
      <c r="R246" s="174">
        <f>Q246*H246</f>
        <v>0</v>
      </c>
      <c r="S246" s="174">
        <v>0</v>
      </c>
      <c r="T246" s="175">
        <f>S246*H246</f>
        <v>0</v>
      </c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R246" s="176" t="s">
        <v>200</v>
      </c>
      <c r="AT246" s="176" t="s">
        <v>127</v>
      </c>
      <c r="AU246" s="176" t="s">
        <v>84</v>
      </c>
      <c r="AY246" s="18" t="s">
        <v>124</v>
      </c>
      <c r="BE246" s="177">
        <f>IF(N246="základní",J246,0)</f>
        <v>0</v>
      </c>
      <c r="BF246" s="177">
        <f>IF(N246="snížená",J246,0)</f>
        <v>0</v>
      </c>
      <c r="BG246" s="177">
        <f>IF(N246="zákl. přenesená",J246,0)</f>
        <v>0</v>
      </c>
      <c r="BH246" s="177">
        <f>IF(N246="sníž. přenesená",J246,0)</f>
        <v>0</v>
      </c>
      <c r="BI246" s="177">
        <f>IF(N246="nulová",J246,0)</f>
        <v>0</v>
      </c>
      <c r="BJ246" s="18" t="s">
        <v>82</v>
      </c>
      <c r="BK246" s="177">
        <f>ROUND(I246*H246,2)</f>
        <v>0</v>
      </c>
      <c r="BL246" s="18" t="s">
        <v>200</v>
      </c>
      <c r="BM246" s="176" t="s">
        <v>364</v>
      </c>
    </row>
    <row r="247" s="14" customFormat="1">
      <c r="A247" s="14"/>
      <c r="B247" s="186"/>
      <c r="C247" s="14"/>
      <c r="D247" s="179" t="s">
        <v>138</v>
      </c>
      <c r="E247" s="187" t="s">
        <v>1</v>
      </c>
      <c r="F247" s="188" t="s">
        <v>365</v>
      </c>
      <c r="G247" s="14"/>
      <c r="H247" s="189">
        <v>4</v>
      </c>
      <c r="I247" s="190"/>
      <c r="J247" s="14"/>
      <c r="K247" s="14"/>
      <c r="L247" s="186"/>
      <c r="M247" s="191"/>
      <c r="N247" s="192"/>
      <c r="O247" s="192"/>
      <c r="P247" s="192"/>
      <c r="Q247" s="192"/>
      <c r="R247" s="192"/>
      <c r="S247" s="192"/>
      <c r="T247" s="193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187" t="s">
        <v>138</v>
      </c>
      <c r="AU247" s="187" t="s">
        <v>84</v>
      </c>
      <c r="AV247" s="14" t="s">
        <v>84</v>
      </c>
      <c r="AW247" s="14" t="s">
        <v>32</v>
      </c>
      <c r="AX247" s="14" t="s">
        <v>77</v>
      </c>
      <c r="AY247" s="187" t="s">
        <v>124</v>
      </c>
    </row>
    <row r="248" s="15" customFormat="1">
      <c r="A248" s="15"/>
      <c r="B248" s="194"/>
      <c r="C248" s="15"/>
      <c r="D248" s="179" t="s">
        <v>138</v>
      </c>
      <c r="E248" s="195" t="s">
        <v>1</v>
      </c>
      <c r="F248" s="196" t="s">
        <v>141</v>
      </c>
      <c r="G248" s="15"/>
      <c r="H248" s="197">
        <v>4</v>
      </c>
      <c r="I248" s="198"/>
      <c r="J248" s="15"/>
      <c r="K248" s="15"/>
      <c r="L248" s="194"/>
      <c r="M248" s="199"/>
      <c r="N248" s="200"/>
      <c r="O248" s="200"/>
      <c r="P248" s="200"/>
      <c r="Q248" s="200"/>
      <c r="R248" s="200"/>
      <c r="S248" s="200"/>
      <c r="T248" s="201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T248" s="195" t="s">
        <v>138</v>
      </c>
      <c r="AU248" s="195" t="s">
        <v>84</v>
      </c>
      <c r="AV248" s="15" t="s">
        <v>131</v>
      </c>
      <c r="AW248" s="15" t="s">
        <v>32</v>
      </c>
      <c r="AX248" s="15" t="s">
        <v>82</v>
      </c>
      <c r="AY248" s="195" t="s">
        <v>124</v>
      </c>
    </row>
    <row r="249" s="2" customFormat="1" ht="37.8" customHeight="1">
      <c r="A249" s="37"/>
      <c r="B249" s="164"/>
      <c r="C249" s="165" t="s">
        <v>366</v>
      </c>
      <c r="D249" s="165" t="s">
        <v>127</v>
      </c>
      <c r="E249" s="166" t="s">
        <v>367</v>
      </c>
      <c r="F249" s="167" t="s">
        <v>368</v>
      </c>
      <c r="G249" s="168" t="s">
        <v>310</v>
      </c>
      <c r="H249" s="169">
        <v>2.7</v>
      </c>
      <c r="I249" s="170"/>
      <c r="J249" s="171">
        <f>ROUND(I249*H249,2)</f>
        <v>0</v>
      </c>
      <c r="K249" s="167" t="s">
        <v>1</v>
      </c>
      <c r="L249" s="38"/>
      <c r="M249" s="172" t="s">
        <v>1</v>
      </c>
      <c r="N249" s="173" t="s">
        <v>42</v>
      </c>
      <c r="O249" s="76"/>
      <c r="P249" s="174">
        <f>O249*H249</f>
        <v>0</v>
      </c>
      <c r="Q249" s="174">
        <v>0</v>
      </c>
      <c r="R249" s="174">
        <f>Q249*H249</f>
        <v>0</v>
      </c>
      <c r="S249" s="174">
        <v>0</v>
      </c>
      <c r="T249" s="175">
        <f>S249*H249</f>
        <v>0</v>
      </c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R249" s="176" t="s">
        <v>200</v>
      </c>
      <c r="AT249" s="176" t="s">
        <v>127</v>
      </c>
      <c r="AU249" s="176" t="s">
        <v>84</v>
      </c>
      <c r="AY249" s="18" t="s">
        <v>124</v>
      </c>
      <c r="BE249" s="177">
        <f>IF(N249="základní",J249,0)</f>
        <v>0</v>
      </c>
      <c r="BF249" s="177">
        <f>IF(N249="snížená",J249,0)</f>
        <v>0</v>
      </c>
      <c r="BG249" s="177">
        <f>IF(N249="zákl. přenesená",J249,0)</f>
        <v>0</v>
      </c>
      <c r="BH249" s="177">
        <f>IF(N249="sníž. přenesená",J249,0)</f>
        <v>0</v>
      </c>
      <c r="BI249" s="177">
        <f>IF(N249="nulová",J249,0)</f>
        <v>0</v>
      </c>
      <c r="BJ249" s="18" t="s">
        <v>82</v>
      </c>
      <c r="BK249" s="177">
        <f>ROUND(I249*H249,2)</f>
        <v>0</v>
      </c>
      <c r="BL249" s="18" t="s">
        <v>200</v>
      </c>
      <c r="BM249" s="176" t="s">
        <v>369</v>
      </c>
    </row>
    <row r="250" s="14" customFormat="1">
      <c r="A250" s="14"/>
      <c r="B250" s="186"/>
      <c r="C250" s="14"/>
      <c r="D250" s="179" t="s">
        <v>138</v>
      </c>
      <c r="E250" s="187" t="s">
        <v>1</v>
      </c>
      <c r="F250" s="188" t="s">
        <v>370</v>
      </c>
      <c r="G250" s="14"/>
      <c r="H250" s="189">
        <v>2.7</v>
      </c>
      <c r="I250" s="190"/>
      <c r="J250" s="14"/>
      <c r="K250" s="14"/>
      <c r="L250" s="186"/>
      <c r="M250" s="191"/>
      <c r="N250" s="192"/>
      <c r="O250" s="192"/>
      <c r="P250" s="192"/>
      <c r="Q250" s="192"/>
      <c r="R250" s="192"/>
      <c r="S250" s="192"/>
      <c r="T250" s="193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187" t="s">
        <v>138</v>
      </c>
      <c r="AU250" s="187" t="s">
        <v>84</v>
      </c>
      <c r="AV250" s="14" t="s">
        <v>84</v>
      </c>
      <c r="AW250" s="14" t="s">
        <v>32</v>
      </c>
      <c r="AX250" s="14" t="s">
        <v>77</v>
      </c>
      <c r="AY250" s="187" t="s">
        <v>124</v>
      </c>
    </row>
    <row r="251" s="15" customFormat="1">
      <c r="A251" s="15"/>
      <c r="B251" s="194"/>
      <c r="C251" s="15"/>
      <c r="D251" s="179" t="s">
        <v>138</v>
      </c>
      <c r="E251" s="195" t="s">
        <v>1</v>
      </c>
      <c r="F251" s="196" t="s">
        <v>141</v>
      </c>
      <c r="G251" s="15"/>
      <c r="H251" s="197">
        <v>2.7</v>
      </c>
      <c r="I251" s="198"/>
      <c r="J251" s="15"/>
      <c r="K251" s="15"/>
      <c r="L251" s="194"/>
      <c r="M251" s="199"/>
      <c r="N251" s="200"/>
      <c r="O251" s="200"/>
      <c r="P251" s="200"/>
      <c r="Q251" s="200"/>
      <c r="R251" s="200"/>
      <c r="S251" s="200"/>
      <c r="T251" s="201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T251" s="195" t="s">
        <v>138</v>
      </c>
      <c r="AU251" s="195" t="s">
        <v>84</v>
      </c>
      <c r="AV251" s="15" t="s">
        <v>131</v>
      </c>
      <c r="AW251" s="15" t="s">
        <v>32</v>
      </c>
      <c r="AX251" s="15" t="s">
        <v>82</v>
      </c>
      <c r="AY251" s="195" t="s">
        <v>124</v>
      </c>
    </row>
    <row r="252" s="2" customFormat="1" ht="44.25" customHeight="1">
      <c r="A252" s="37"/>
      <c r="B252" s="164"/>
      <c r="C252" s="165" t="s">
        <v>371</v>
      </c>
      <c r="D252" s="165" t="s">
        <v>127</v>
      </c>
      <c r="E252" s="166" t="s">
        <v>372</v>
      </c>
      <c r="F252" s="167" t="s">
        <v>373</v>
      </c>
      <c r="G252" s="168" t="s">
        <v>310</v>
      </c>
      <c r="H252" s="169">
        <v>106</v>
      </c>
      <c r="I252" s="170"/>
      <c r="J252" s="171">
        <f>ROUND(I252*H252,2)</f>
        <v>0</v>
      </c>
      <c r="K252" s="167" t="s">
        <v>1</v>
      </c>
      <c r="L252" s="38"/>
      <c r="M252" s="172" t="s">
        <v>1</v>
      </c>
      <c r="N252" s="173" t="s">
        <v>42</v>
      </c>
      <c r="O252" s="76"/>
      <c r="P252" s="174">
        <f>O252*H252</f>
        <v>0</v>
      </c>
      <c r="Q252" s="174">
        <v>0</v>
      </c>
      <c r="R252" s="174">
        <f>Q252*H252</f>
        <v>0</v>
      </c>
      <c r="S252" s="174">
        <v>0</v>
      </c>
      <c r="T252" s="175">
        <f>S252*H252</f>
        <v>0</v>
      </c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R252" s="176" t="s">
        <v>200</v>
      </c>
      <c r="AT252" s="176" t="s">
        <v>127</v>
      </c>
      <c r="AU252" s="176" t="s">
        <v>84</v>
      </c>
      <c r="AY252" s="18" t="s">
        <v>124</v>
      </c>
      <c r="BE252" s="177">
        <f>IF(N252="základní",J252,0)</f>
        <v>0</v>
      </c>
      <c r="BF252" s="177">
        <f>IF(N252="snížená",J252,0)</f>
        <v>0</v>
      </c>
      <c r="BG252" s="177">
        <f>IF(N252="zákl. přenesená",J252,0)</f>
        <v>0</v>
      </c>
      <c r="BH252" s="177">
        <f>IF(N252="sníž. přenesená",J252,0)</f>
        <v>0</v>
      </c>
      <c r="BI252" s="177">
        <f>IF(N252="nulová",J252,0)</f>
        <v>0</v>
      </c>
      <c r="BJ252" s="18" t="s">
        <v>82</v>
      </c>
      <c r="BK252" s="177">
        <f>ROUND(I252*H252,2)</f>
        <v>0</v>
      </c>
      <c r="BL252" s="18" t="s">
        <v>200</v>
      </c>
      <c r="BM252" s="176" t="s">
        <v>374</v>
      </c>
    </row>
    <row r="253" s="14" customFormat="1">
      <c r="A253" s="14"/>
      <c r="B253" s="186"/>
      <c r="C253" s="14"/>
      <c r="D253" s="179" t="s">
        <v>138</v>
      </c>
      <c r="E253" s="187" t="s">
        <v>1</v>
      </c>
      <c r="F253" s="188" t="s">
        <v>375</v>
      </c>
      <c r="G253" s="14"/>
      <c r="H253" s="189">
        <v>106</v>
      </c>
      <c r="I253" s="190"/>
      <c r="J253" s="14"/>
      <c r="K253" s="14"/>
      <c r="L253" s="186"/>
      <c r="M253" s="191"/>
      <c r="N253" s="192"/>
      <c r="O253" s="192"/>
      <c r="P253" s="192"/>
      <c r="Q253" s="192"/>
      <c r="R253" s="192"/>
      <c r="S253" s="192"/>
      <c r="T253" s="193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187" t="s">
        <v>138</v>
      </c>
      <c r="AU253" s="187" t="s">
        <v>84</v>
      </c>
      <c r="AV253" s="14" t="s">
        <v>84</v>
      </c>
      <c r="AW253" s="14" t="s">
        <v>32</v>
      </c>
      <c r="AX253" s="14" t="s">
        <v>77</v>
      </c>
      <c r="AY253" s="187" t="s">
        <v>124</v>
      </c>
    </row>
    <row r="254" s="15" customFormat="1">
      <c r="A254" s="15"/>
      <c r="B254" s="194"/>
      <c r="C254" s="15"/>
      <c r="D254" s="179" t="s">
        <v>138</v>
      </c>
      <c r="E254" s="195" t="s">
        <v>1</v>
      </c>
      <c r="F254" s="196" t="s">
        <v>141</v>
      </c>
      <c r="G254" s="15"/>
      <c r="H254" s="197">
        <v>106</v>
      </c>
      <c r="I254" s="198"/>
      <c r="J254" s="15"/>
      <c r="K254" s="15"/>
      <c r="L254" s="194"/>
      <c r="M254" s="199"/>
      <c r="N254" s="200"/>
      <c r="O254" s="200"/>
      <c r="P254" s="200"/>
      <c r="Q254" s="200"/>
      <c r="R254" s="200"/>
      <c r="S254" s="200"/>
      <c r="T254" s="201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T254" s="195" t="s">
        <v>138</v>
      </c>
      <c r="AU254" s="195" t="s">
        <v>84</v>
      </c>
      <c r="AV254" s="15" t="s">
        <v>131</v>
      </c>
      <c r="AW254" s="15" t="s">
        <v>32</v>
      </c>
      <c r="AX254" s="15" t="s">
        <v>82</v>
      </c>
      <c r="AY254" s="195" t="s">
        <v>124</v>
      </c>
    </row>
    <row r="255" s="2" customFormat="1" ht="33" customHeight="1">
      <c r="A255" s="37"/>
      <c r="B255" s="164"/>
      <c r="C255" s="165" t="s">
        <v>376</v>
      </c>
      <c r="D255" s="165" t="s">
        <v>127</v>
      </c>
      <c r="E255" s="166" t="s">
        <v>377</v>
      </c>
      <c r="F255" s="167" t="s">
        <v>378</v>
      </c>
      <c r="G255" s="168" t="s">
        <v>161</v>
      </c>
      <c r="H255" s="169">
        <v>0.511</v>
      </c>
      <c r="I255" s="170"/>
      <c r="J255" s="171">
        <f>ROUND(I255*H255,2)</f>
        <v>0</v>
      </c>
      <c r="K255" s="167" t="s">
        <v>136</v>
      </c>
      <c r="L255" s="38"/>
      <c r="M255" s="172" t="s">
        <v>1</v>
      </c>
      <c r="N255" s="173" t="s">
        <v>42</v>
      </c>
      <c r="O255" s="76"/>
      <c r="P255" s="174">
        <f>O255*H255</f>
        <v>0</v>
      </c>
      <c r="Q255" s="174">
        <v>0</v>
      </c>
      <c r="R255" s="174">
        <f>Q255*H255</f>
        <v>0</v>
      </c>
      <c r="S255" s="174">
        <v>0</v>
      </c>
      <c r="T255" s="175">
        <f>S255*H255</f>
        <v>0</v>
      </c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R255" s="176" t="s">
        <v>200</v>
      </c>
      <c r="AT255" s="176" t="s">
        <v>127</v>
      </c>
      <c r="AU255" s="176" t="s">
        <v>84</v>
      </c>
      <c r="AY255" s="18" t="s">
        <v>124</v>
      </c>
      <c r="BE255" s="177">
        <f>IF(N255="základní",J255,0)</f>
        <v>0</v>
      </c>
      <c r="BF255" s="177">
        <f>IF(N255="snížená",J255,0)</f>
        <v>0</v>
      </c>
      <c r="BG255" s="177">
        <f>IF(N255="zákl. přenesená",J255,0)</f>
        <v>0</v>
      </c>
      <c r="BH255" s="177">
        <f>IF(N255="sníž. přenesená",J255,0)</f>
        <v>0</v>
      </c>
      <c r="BI255" s="177">
        <f>IF(N255="nulová",J255,0)</f>
        <v>0</v>
      </c>
      <c r="BJ255" s="18" t="s">
        <v>82</v>
      </c>
      <c r="BK255" s="177">
        <f>ROUND(I255*H255,2)</f>
        <v>0</v>
      </c>
      <c r="BL255" s="18" t="s">
        <v>200</v>
      </c>
      <c r="BM255" s="176" t="s">
        <v>379</v>
      </c>
    </row>
    <row r="256" s="12" customFormat="1" ht="22.8" customHeight="1">
      <c r="A256" s="12"/>
      <c r="B256" s="151"/>
      <c r="C256" s="12"/>
      <c r="D256" s="152" t="s">
        <v>76</v>
      </c>
      <c r="E256" s="162" t="s">
        <v>380</v>
      </c>
      <c r="F256" s="162" t="s">
        <v>381</v>
      </c>
      <c r="G256" s="12"/>
      <c r="H256" s="12"/>
      <c r="I256" s="154"/>
      <c r="J256" s="163">
        <f>BK256</f>
        <v>0</v>
      </c>
      <c r="K256" s="12"/>
      <c r="L256" s="151"/>
      <c r="M256" s="156"/>
      <c r="N256" s="157"/>
      <c r="O256" s="157"/>
      <c r="P256" s="158">
        <f>SUM(P257:P264)</f>
        <v>0</v>
      </c>
      <c r="Q256" s="157"/>
      <c r="R256" s="158">
        <f>SUM(R257:R264)</f>
        <v>0.0054997600000000008</v>
      </c>
      <c r="S256" s="157"/>
      <c r="T256" s="159">
        <f>SUM(T257:T264)</f>
        <v>0</v>
      </c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R256" s="152" t="s">
        <v>84</v>
      </c>
      <c r="AT256" s="160" t="s">
        <v>76</v>
      </c>
      <c r="AU256" s="160" t="s">
        <v>82</v>
      </c>
      <c r="AY256" s="152" t="s">
        <v>124</v>
      </c>
      <c r="BK256" s="161">
        <f>SUM(BK257:BK264)</f>
        <v>0</v>
      </c>
    </row>
    <row r="257" s="2" customFormat="1" ht="37.8" customHeight="1">
      <c r="A257" s="37"/>
      <c r="B257" s="164"/>
      <c r="C257" s="165" t="s">
        <v>382</v>
      </c>
      <c r="D257" s="165" t="s">
        <v>127</v>
      </c>
      <c r="E257" s="166" t="s">
        <v>383</v>
      </c>
      <c r="F257" s="167" t="s">
        <v>384</v>
      </c>
      <c r="G257" s="168" t="s">
        <v>135</v>
      </c>
      <c r="H257" s="169">
        <v>56.12</v>
      </c>
      <c r="I257" s="170"/>
      <c r="J257" s="171">
        <f>ROUND(I257*H257,2)</f>
        <v>0</v>
      </c>
      <c r="K257" s="167" t="s">
        <v>136</v>
      </c>
      <c r="L257" s="38"/>
      <c r="M257" s="172" t="s">
        <v>1</v>
      </c>
      <c r="N257" s="173" t="s">
        <v>42</v>
      </c>
      <c r="O257" s="76"/>
      <c r="P257" s="174">
        <f>O257*H257</f>
        <v>0</v>
      </c>
      <c r="Q257" s="174">
        <v>1E-05</v>
      </c>
      <c r="R257" s="174">
        <f>Q257*H257</f>
        <v>0.0005612</v>
      </c>
      <c r="S257" s="174">
        <v>0</v>
      </c>
      <c r="T257" s="175">
        <f>S257*H257</f>
        <v>0</v>
      </c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R257" s="176" t="s">
        <v>200</v>
      </c>
      <c r="AT257" s="176" t="s">
        <v>127</v>
      </c>
      <c r="AU257" s="176" t="s">
        <v>84</v>
      </c>
      <c r="AY257" s="18" t="s">
        <v>124</v>
      </c>
      <c r="BE257" s="177">
        <f>IF(N257="základní",J257,0)</f>
        <v>0</v>
      </c>
      <c r="BF257" s="177">
        <f>IF(N257="snížená",J257,0)</f>
        <v>0</v>
      </c>
      <c r="BG257" s="177">
        <f>IF(N257="zákl. přenesená",J257,0)</f>
        <v>0</v>
      </c>
      <c r="BH257" s="177">
        <f>IF(N257="sníž. přenesená",J257,0)</f>
        <v>0</v>
      </c>
      <c r="BI257" s="177">
        <f>IF(N257="nulová",J257,0)</f>
        <v>0</v>
      </c>
      <c r="BJ257" s="18" t="s">
        <v>82</v>
      </c>
      <c r="BK257" s="177">
        <f>ROUND(I257*H257,2)</f>
        <v>0</v>
      </c>
      <c r="BL257" s="18" t="s">
        <v>200</v>
      </c>
      <c r="BM257" s="176" t="s">
        <v>385</v>
      </c>
    </row>
    <row r="258" s="14" customFormat="1">
      <c r="A258" s="14"/>
      <c r="B258" s="186"/>
      <c r="C258" s="14"/>
      <c r="D258" s="179" t="s">
        <v>138</v>
      </c>
      <c r="E258" s="187" t="s">
        <v>1</v>
      </c>
      <c r="F258" s="188" t="s">
        <v>213</v>
      </c>
      <c r="G258" s="14"/>
      <c r="H258" s="189">
        <v>49.42</v>
      </c>
      <c r="I258" s="190"/>
      <c r="J258" s="14"/>
      <c r="K258" s="14"/>
      <c r="L258" s="186"/>
      <c r="M258" s="191"/>
      <c r="N258" s="192"/>
      <c r="O258" s="192"/>
      <c r="P258" s="192"/>
      <c r="Q258" s="192"/>
      <c r="R258" s="192"/>
      <c r="S258" s="192"/>
      <c r="T258" s="193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187" t="s">
        <v>138</v>
      </c>
      <c r="AU258" s="187" t="s">
        <v>84</v>
      </c>
      <c r="AV258" s="14" t="s">
        <v>84</v>
      </c>
      <c r="AW258" s="14" t="s">
        <v>32</v>
      </c>
      <c r="AX258" s="14" t="s">
        <v>77</v>
      </c>
      <c r="AY258" s="187" t="s">
        <v>124</v>
      </c>
    </row>
    <row r="259" s="14" customFormat="1">
      <c r="A259" s="14"/>
      <c r="B259" s="186"/>
      <c r="C259" s="14"/>
      <c r="D259" s="179" t="s">
        <v>138</v>
      </c>
      <c r="E259" s="187" t="s">
        <v>1</v>
      </c>
      <c r="F259" s="188" t="s">
        <v>215</v>
      </c>
      <c r="G259" s="14"/>
      <c r="H259" s="189">
        <v>6.7</v>
      </c>
      <c r="I259" s="190"/>
      <c r="J259" s="14"/>
      <c r="K259" s="14"/>
      <c r="L259" s="186"/>
      <c r="M259" s="191"/>
      <c r="N259" s="192"/>
      <c r="O259" s="192"/>
      <c r="P259" s="192"/>
      <c r="Q259" s="192"/>
      <c r="R259" s="192"/>
      <c r="S259" s="192"/>
      <c r="T259" s="193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187" t="s">
        <v>138</v>
      </c>
      <c r="AU259" s="187" t="s">
        <v>84</v>
      </c>
      <c r="AV259" s="14" t="s">
        <v>84</v>
      </c>
      <c r="AW259" s="14" t="s">
        <v>32</v>
      </c>
      <c r="AX259" s="14" t="s">
        <v>77</v>
      </c>
      <c r="AY259" s="187" t="s">
        <v>124</v>
      </c>
    </row>
    <row r="260" s="15" customFormat="1">
      <c r="A260" s="15"/>
      <c r="B260" s="194"/>
      <c r="C260" s="15"/>
      <c r="D260" s="179" t="s">
        <v>138</v>
      </c>
      <c r="E260" s="195" t="s">
        <v>1</v>
      </c>
      <c r="F260" s="196" t="s">
        <v>141</v>
      </c>
      <c r="G260" s="15"/>
      <c r="H260" s="197">
        <v>56.120000000000008</v>
      </c>
      <c r="I260" s="198"/>
      <c r="J260" s="15"/>
      <c r="K260" s="15"/>
      <c r="L260" s="194"/>
      <c r="M260" s="199"/>
      <c r="N260" s="200"/>
      <c r="O260" s="200"/>
      <c r="P260" s="200"/>
      <c r="Q260" s="200"/>
      <c r="R260" s="200"/>
      <c r="S260" s="200"/>
      <c r="T260" s="201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T260" s="195" t="s">
        <v>138</v>
      </c>
      <c r="AU260" s="195" t="s">
        <v>84</v>
      </c>
      <c r="AV260" s="15" t="s">
        <v>131</v>
      </c>
      <c r="AW260" s="15" t="s">
        <v>32</v>
      </c>
      <c r="AX260" s="15" t="s">
        <v>82</v>
      </c>
      <c r="AY260" s="195" t="s">
        <v>124</v>
      </c>
    </row>
    <row r="261" s="2" customFormat="1" ht="24.15" customHeight="1">
      <c r="A261" s="37"/>
      <c r="B261" s="164"/>
      <c r="C261" s="202" t="s">
        <v>386</v>
      </c>
      <c r="D261" s="202" t="s">
        <v>218</v>
      </c>
      <c r="E261" s="203" t="s">
        <v>387</v>
      </c>
      <c r="F261" s="204" t="s">
        <v>388</v>
      </c>
      <c r="G261" s="205" t="s">
        <v>135</v>
      </c>
      <c r="H261" s="206">
        <v>61.732</v>
      </c>
      <c r="I261" s="207"/>
      <c r="J261" s="208">
        <f>ROUND(I261*H261,2)</f>
        <v>0</v>
      </c>
      <c r="K261" s="204" t="s">
        <v>136</v>
      </c>
      <c r="L261" s="209"/>
      <c r="M261" s="210" t="s">
        <v>1</v>
      </c>
      <c r="N261" s="211" t="s">
        <v>42</v>
      </c>
      <c r="O261" s="76"/>
      <c r="P261" s="174">
        <f>O261*H261</f>
        <v>0</v>
      </c>
      <c r="Q261" s="174">
        <v>8E-05</v>
      </c>
      <c r="R261" s="174">
        <f>Q261*H261</f>
        <v>0.0049385600000000008</v>
      </c>
      <c r="S261" s="174">
        <v>0</v>
      </c>
      <c r="T261" s="175">
        <f>S261*H261</f>
        <v>0</v>
      </c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R261" s="176" t="s">
        <v>221</v>
      </c>
      <c r="AT261" s="176" t="s">
        <v>218</v>
      </c>
      <c r="AU261" s="176" t="s">
        <v>84</v>
      </c>
      <c r="AY261" s="18" t="s">
        <v>124</v>
      </c>
      <c r="BE261" s="177">
        <f>IF(N261="základní",J261,0)</f>
        <v>0</v>
      </c>
      <c r="BF261" s="177">
        <f>IF(N261="snížená",J261,0)</f>
        <v>0</v>
      </c>
      <c r="BG261" s="177">
        <f>IF(N261="zákl. přenesená",J261,0)</f>
        <v>0</v>
      </c>
      <c r="BH261" s="177">
        <f>IF(N261="sníž. přenesená",J261,0)</f>
        <v>0</v>
      </c>
      <c r="BI261" s="177">
        <f>IF(N261="nulová",J261,0)</f>
        <v>0</v>
      </c>
      <c r="BJ261" s="18" t="s">
        <v>82</v>
      </c>
      <c r="BK261" s="177">
        <f>ROUND(I261*H261,2)</f>
        <v>0</v>
      </c>
      <c r="BL261" s="18" t="s">
        <v>200</v>
      </c>
      <c r="BM261" s="176" t="s">
        <v>389</v>
      </c>
    </row>
    <row r="262" s="2" customFormat="1">
      <c r="A262" s="37"/>
      <c r="B262" s="38"/>
      <c r="C262" s="37"/>
      <c r="D262" s="179" t="s">
        <v>241</v>
      </c>
      <c r="E262" s="37"/>
      <c r="F262" s="212" t="s">
        <v>390</v>
      </c>
      <c r="G262" s="37"/>
      <c r="H262" s="37"/>
      <c r="I262" s="213"/>
      <c r="J262" s="37"/>
      <c r="K262" s="37"/>
      <c r="L262" s="38"/>
      <c r="M262" s="214"/>
      <c r="N262" s="215"/>
      <c r="O262" s="76"/>
      <c r="P262" s="76"/>
      <c r="Q262" s="76"/>
      <c r="R262" s="76"/>
      <c r="S262" s="76"/>
      <c r="T262" s="7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  <c r="AE262" s="37"/>
      <c r="AT262" s="18" t="s">
        <v>241</v>
      </c>
      <c r="AU262" s="18" t="s">
        <v>84</v>
      </c>
    </row>
    <row r="263" s="14" customFormat="1">
      <c r="A263" s="14"/>
      <c r="B263" s="186"/>
      <c r="C263" s="14"/>
      <c r="D263" s="179" t="s">
        <v>138</v>
      </c>
      <c r="E263" s="14"/>
      <c r="F263" s="188" t="s">
        <v>391</v>
      </c>
      <c r="G263" s="14"/>
      <c r="H263" s="189">
        <v>61.732</v>
      </c>
      <c r="I263" s="190"/>
      <c r="J263" s="14"/>
      <c r="K263" s="14"/>
      <c r="L263" s="186"/>
      <c r="M263" s="191"/>
      <c r="N263" s="192"/>
      <c r="O263" s="192"/>
      <c r="P263" s="192"/>
      <c r="Q263" s="192"/>
      <c r="R263" s="192"/>
      <c r="S263" s="192"/>
      <c r="T263" s="193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187" t="s">
        <v>138</v>
      </c>
      <c r="AU263" s="187" t="s">
        <v>84</v>
      </c>
      <c r="AV263" s="14" t="s">
        <v>84</v>
      </c>
      <c r="AW263" s="14" t="s">
        <v>3</v>
      </c>
      <c r="AX263" s="14" t="s">
        <v>82</v>
      </c>
      <c r="AY263" s="187" t="s">
        <v>124</v>
      </c>
    </row>
    <row r="264" s="2" customFormat="1" ht="33" customHeight="1">
      <c r="A264" s="37"/>
      <c r="B264" s="164"/>
      <c r="C264" s="165" t="s">
        <v>392</v>
      </c>
      <c r="D264" s="165" t="s">
        <v>127</v>
      </c>
      <c r="E264" s="166" t="s">
        <v>393</v>
      </c>
      <c r="F264" s="167" t="s">
        <v>394</v>
      </c>
      <c r="G264" s="168" t="s">
        <v>161</v>
      </c>
      <c r="H264" s="169">
        <v>0.005</v>
      </c>
      <c r="I264" s="170"/>
      <c r="J264" s="171">
        <f>ROUND(I264*H264,2)</f>
        <v>0</v>
      </c>
      <c r="K264" s="167" t="s">
        <v>136</v>
      </c>
      <c r="L264" s="38"/>
      <c r="M264" s="172" t="s">
        <v>1</v>
      </c>
      <c r="N264" s="173" t="s">
        <v>42</v>
      </c>
      <c r="O264" s="76"/>
      <c r="P264" s="174">
        <f>O264*H264</f>
        <v>0</v>
      </c>
      <c r="Q264" s="174">
        <v>0</v>
      </c>
      <c r="R264" s="174">
        <f>Q264*H264</f>
        <v>0</v>
      </c>
      <c r="S264" s="174">
        <v>0</v>
      </c>
      <c r="T264" s="175">
        <f>S264*H264</f>
        <v>0</v>
      </c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  <c r="AR264" s="176" t="s">
        <v>200</v>
      </c>
      <c r="AT264" s="176" t="s">
        <v>127</v>
      </c>
      <c r="AU264" s="176" t="s">
        <v>84</v>
      </c>
      <c r="AY264" s="18" t="s">
        <v>124</v>
      </c>
      <c r="BE264" s="177">
        <f>IF(N264="základní",J264,0)</f>
        <v>0</v>
      </c>
      <c r="BF264" s="177">
        <f>IF(N264="snížená",J264,0)</f>
        <v>0</v>
      </c>
      <c r="BG264" s="177">
        <f>IF(N264="zákl. přenesená",J264,0)</f>
        <v>0</v>
      </c>
      <c r="BH264" s="177">
        <f>IF(N264="sníž. přenesená",J264,0)</f>
        <v>0</v>
      </c>
      <c r="BI264" s="177">
        <f>IF(N264="nulová",J264,0)</f>
        <v>0</v>
      </c>
      <c r="BJ264" s="18" t="s">
        <v>82</v>
      </c>
      <c r="BK264" s="177">
        <f>ROUND(I264*H264,2)</f>
        <v>0</v>
      </c>
      <c r="BL264" s="18" t="s">
        <v>200</v>
      </c>
      <c r="BM264" s="176" t="s">
        <v>395</v>
      </c>
    </row>
    <row r="265" s="12" customFormat="1" ht="22.8" customHeight="1">
      <c r="A265" s="12"/>
      <c r="B265" s="151"/>
      <c r="C265" s="12"/>
      <c r="D265" s="152" t="s">
        <v>76</v>
      </c>
      <c r="E265" s="162" t="s">
        <v>396</v>
      </c>
      <c r="F265" s="162" t="s">
        <v>397</v>
      </c>
      <c r="G265" s="12"/>
      <c r="H265" s="12"/>
      <c r="I265" s="154"/>
      <c r="J265" s="163">
        <f>BK265</f>
        <v>0</v>
      </c>
      <c r="K265" s="12"/>
      <c r="L265" s="151"/>
      <c r="M265" s="156"/>
      <c r="N265" s="157"/>
      <c r="O265" s="157"/>
      <c r="P265" s="158">
        <f>SUM(P266:P276)</f>
        <v>0</v>
      </c>
      <c r="Q265" s="157"/>
      <c r="R265" s="158">
        <f>SUM(R266:R276)</f>
        <v>0.5338528</v>
      </c>
      <c r="S265" s="157"/>
      <c r="T265" s="159">
        <f>SUM(T266:T276)</f>
        <v>0</v>
      </c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R265" s="152" t="s">
        <v>84</v>
      </c>
      <c r="AT265" s="160" t="s">
        <v>76</v>
      </c>
      <c r="AU265" s="160" t="s">
        <v>82</v>
      </c>
      <c r="AY265" s="152" t="s">
        <v>124</v>
      </c>
      <c r="BK265" s="161">
        <f>SUM(BK266:BK276)</f>
        <v>0</v>
      </c>
    </row>
    <row r="266" s="2" customFormat="1" ht="16.5" customHeight="1">
      <c r="A266" s="37"/>
      <c r="B266" s="164"/>
      <c r="C266" s="165" t="s">
        <v>398</v>
      </c>
      <c r="D266" s="165" t="s">
        <v>127</v>
      </c>
      <c r="E266" s="166" t="s">
        <v>399</v>
      </c>
      <c r="F266" s="167" t="s">
        <v>400</v>
      </c>
      <c r="G266" s="168" t="s">
        <v>135</v>
      </c>
      <c r="H266" s="169">
        <v>20.694</v>
      </c>
      <c r="I266" s="170"/>
      <c r="J266" s="171">
        <f>ROUND(I266*H266,2)</f>
        <v>0</v>
      </c>
      <c r="K266" s="167" t="s">
        <v>1</v>
      </c>
      <c r="L266" s="38"/>
      <c r="M266" s="172" t="s">
        <v>1</v>
      </c>
      <c r="N266" s="173" t="s">
        <v>42</v>
      </c>
      <c r="O266" s="76"/>
      <c r="P266" s="174">
        <f>O266*H266</f>
        <v>0</v>
      </c>
      <c r="Q266" s="174">
        <v>0</v>
      </c>
      <c r="R266" s="174">
        <f>Q266*H266</f>
        <v>0</v>
      </c>
      <c r="S266" s="174">
        <v>0</v>
      </c>
      <c r="T266" s="175">
        <f>S266*H266</f>
        <v>0</v>
      </c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  <c r="AE266" s="37"/>
      <c r="AR266" s="176" t="s">
        <v>200</v>
      </c>
      <c r="AT266" s="176" t="s">
        <v>127</v>
      </c>
      <c r="AU266" s="176" t="s">
        <v>84</v>
      </c>
      <c r="AY266" s="18" t="s">
        <v>124</v>
      </c>
      <c r="BE266" s="177">
        <f>IF(N266="základní",J266,0)</f>
        <v>0</v>
      </c>
      <c r="BF266" s="177">
        <f>IF(N266="snížená",J266,0)</f>
        <v>0</v>
      </c>
      <c r="BG266" s="177">
        <f>IF(N266="zákl. přenesená",J266,0)</f>
        <v>0</v>
      </c>
      <c r="BH266" s="177">
        <f>IF(N266="sníž. přenesená",J266,0)</f>
        <v>0</v>
      </c>
      <c r="BI266" s="177">
        <f>IF(N266="nulová",J266,0)</f>
        <v>0</v>
      </c>
      <c r="BJ266" s="18" t="s">
        <v>82</v>
      </c>
      <c r="BK266" s="177">
        <f>ROUND(I266*H266,2)</f>
        <v>0</v>
      </c>
      <c r="BL266" s="18" t="s">
        <v>200</v>
      </c>
      <c r="BM266" s="176" t="s">
        <v>401</v>
      </c>
    </row>
    <row r="267" s="13" customFormat="1">
      <c r="A267" s="13"/>
      <c r="B267" s="178"/>
      <c r="C267" s="13"/>
      <c r="D267" s="179" t="s">
        <v>138</v>
      </c>
      <c r="E267" s="180" t="s">
        <v>1</v>
      </c>
      <c r="F267" s="181" t="s">
        <v>402</v>
      </c>
      <c r="G267" s="13"/>
      <c r="H267" s="180" t="s">
        <v>1</v>
      </c>
      <c r="I267" s="182"/>
      <c r="J267" s="13"/>
      <c r="K267" s="13"/>
      <c r="L267" s="178"/>
      <c r="M267" s="183"/>
      <c r="N267" s="184"/>
      <c r="O267" s="184"/>
      <c r="P267" s="184"/>
      <c r="Q267" s="184"/>
      <c r="R267" s="184"/>
      <c r="S267" s="184"/>
      <c r="T267" s="185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180" t="s">
        <v>138</v>
      </c>
      <c r="AU267" s="180" t="s">
        <v>84</v>
      </c>
      <c r="AV267" s="13" t="s">
        <v>82</v>
      </c>
      <c r="AW267" s="13" t="s">
        <v>32</v>
      </c>
      <c r="AX267" s="13" t="s">
        <v>77</v>
      </c>
      <c r="AY267" s="180" t="s">
        <v>124</v>
      </c>
    </row>
    <row r="268" s="14" customFormat="1">
      <c r="A268" s="14"/>
      <c r="B268" s="186"/>
      <c r="C268" s="14"/>
      <c r="D268" s="179" t="s">
        <v>138</v>
      </c>
      <c r="E268" s="187" t="s">
        <v>1</v>
      </c>
      <c r="F268" s="188" t="s">
        <v>403</v>
      </c>
      <c r="G268" s="14"/>
      <c r="H268" s="189">
        <v>30.414</v>
      </c>
      <c r="I268" s="190"/>
      <c r="J268" s="14"/>
      <c r="K268" s="14"/>
      <c r="L268" s="186"/>
      <c r="M268" s="191"/>
      <c r="N268" s="192"/>
      <c r="O268" s="192"/>
      <c r="P268" s="192"/>
      <c r="Q268" s="192"/>
      <c r="R268" s="192"/>
      <c r="S268" s="192"/>
      <c r="T268" s="193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187" t="s">
        <v>138</v>
      </c>
      <c r="AU268" s="187" t="s">
        <v>84</v>
      </c>
      <c r="AV268" s="14" t="s">
        <v>84</v>
      </c>
      <c r="AW268" s="14" t="s">
        <v>32</v>
      </c>
      <c r="AX268" s="14" t="s">
        <v>77</v>
      </c>
      <c r="AY268" s="187" t="s">
        <v>124</v>
      </c>
    </row>
    <row r="269" s="14" customFormat="1">
      <c r="A269" s="14"/>
      <c r="B269" s="186"/>
      <c r="C269" s="14"/>
      <c r="D269" s="179" t="s">
        <v>138</v>
      </c>
      <c r="E269" s="187" t="s">
        <v>1</v>
      </c>
      <c r="F269" s="188" t="s">
        <v>404</v>
      </c>
      <c r="G269" s="14"/>
      <c r="H269" s="189">
        <v>-9.72</v>
      </c>
      <c r="I269" s="190"/>
      <c r="J269" s="14"/>
      <c r="K269" s="14"/>
      <c r="L269" s="186"/>
      <c r="M269" s="191"/>
      <c r="N269" s="192"/>
      <c r="O269" s="192"/>
      <c r="P269" s="192"/>
      <c r="Q269" s="192"/>
      <c r="R269" s="192"/>
      <c r="S269" s="192"/>
      <c r="T269" s="193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187" t="s">
        <v>138</v>
      </c>
      <c r="AU269" s="187" t="s">
        <v>84</v>
      </c>
      <c r="AV269" s="14" t="s">
        <v>84</v>
      </c>
      <c r="AW269" s="14" t="s">
        <v>32</v>
      </c>
      <c r="AX269" s="14" t="s">
        <v>77</v>
      </c>
      <c r="AY269" s="187" t="s">
        <v>124</v>
      </c>
    </row>
    <row r="270" s="15" customFormat="1">
      <c r="A270" s="15"/>
      <c r="B270" s="194"/>
      <c r="C270" s="15"/>
      <c r="D270" s="179" t="s">
        <v>138</v>
      </c>
      <c r="E270" s="195" t="s">
        <v>1</v>
      </c>
      <c r="F270" s="196" t="s">
        <v>141</v>
      </c>
      <c r="G270" s="15"/>
      <c r="H270" s="197">
        <v>20.694000000000004</v>
      </c>
      <c r="I270" s="198"/>
      <c r="J270" s="15"/>
      <c r="K270" s="15"/>
      <c r="L270" s="194"/>
      <c r="M270" s="199"/>
      <c r="N270" s="200"/>
      <c r="O270" s="200"/>
      <c r="P270" s="200"/>
      <c r="Q270" s="200"/>
      <c r="R270" s="200"/>
      <c r="S270" s="200"/>
      <c r="T270" s="201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T270" s="195" t="s">
        <v>138</v>
      </c>
      <c r="AU270" s="195" t="s">
        <v>84</v>
      </c>
      <c r="AV270" s="15" t="s">
        <v>131</v>
      </c>
      <c r="AW270" s="15" t="s">
        <v>32</v>
      </c>
      <c r="AX270" s="15" t="s">
        <v>82</v>
      </c>
      <c r="AY270" s="195" t="s">
        <v>124</v>
      </c>
    </row>
    <row r="271" s="2" customFormat="1" ht="24.15" customHeight="1">
      <c r="A271" s="37"/>
      <c r="B271" s="164"/>
      <c r="C271" s="202" t="s">
        <v>405</v>
      </c>
      <c r="D271" s="202" t="s">
        <v>218</v>
      </c>
      <c r="E271" s="203" t="s">
        <v>406</v>
      </c>
      <c r="F271" s="204" t="s">
        <v>407</v>
      </c>
      <c r="G271" s="205" t="s">
        <v>135</v>
      </c>
      <c r="H271" s="206">
        <v>22.763</v>
      </c>
      <c r="I271" s="207"/>
      <c r="J271" s="208">
        <f>ROUND(I271*H271,2)</f>
        <v>0</v>
      </c>
      <c r="K271" s="204" t="s">
        <v>136</v>
      </c>
      <c r="L271" s="209"/>
      <c r="M271" s="210" t="s">
        <v>1</v>
      </c>
      <c r="N271" s="211" t="s">
        <v>42</v>
      </c>
      <c r="O271" s="76"/>
      <c r="P271" s="174">
        <f>O271*H271</f>
        <v>0</v>
      </c>
      <c r="Q271" s="174">
        <v>0.0156</v>
      </c>
      <c r="R271" s="174">
        <f>Q271*H271</f>
        <v>0.3551028</v>
      </c>
      <c r="S271" s="174">
        <v>0</v>
      </c>
      <c r="T271" s="175">
        <f>S271*H271</f>
        <v>0</v>
      </c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  <c r="AE271" s="37"/>
      <c r="AR271" s="176" t="s">
        <v>221</v>
      </c>
      <c r="AT271" s="176" t="s">
        <v>218</v>
      </c>
      <c r="AU271" s="176" t="s">
        <v>84</v>
      </c>
      <c r="AY271" s="18" t="s">
        <v>124</v>
      </c>
      <c r="BE271" s="177">
        <f>IF(N271="základní",J271,0)</f>
        <v>0</v>
      </c>
      <c r="BF271" s="177">
        <f>IF(N271="snížená",J271,0)</f>
        <v>0</v>
      </c>
      <c r="BG271" s="177">
        <f>IF(N271="zákl. přenesená",J271,0)</f>
        <v>0</v>
      </c>
      <c r="BH271" s="177">
        <f>IF(N271="sníž. přenesená",J271,0)</f>
        <v>0</v>
      </c>
      <c r="BI271" s="177">
        <f>IF(N271="nulová",J271,0)</f>
        <v>0</v>
      </c>
      <c r="BJ271" s="18" t="s">
        <v>82</v>
      </c>
      <c r="BK271" s="177">
        <f>ROUND(I271*H271,2)</f>
        <v>0</v>
      </c>
      <c r="BL271" s="18" t="s">
        <v>200</v>
      </c>
      <c r="BM271" s="176" t="s">
        <v>408</v>
      </c>
    </row>
    <row r="272" s="14" customFormat="1">
      <c r="A272" s="14"/>
      <c r="B272" s="186"/>
      <c r="C272" s="14"/>
      <c r="D272" s="179" t="s">
        <v>138</v>
      </c>
      <c r="E272" s="14"/>
      <c r="F272" s="188" t="s">
        <v>409</v>
      </c>
      <c r="G272" s="14"/>
      <c r="H272" s="189">
        <v>22.763</v>
      </c>
      <c r="I272" s="190"/>
      <c r="J272" s="14"/>
      <c r="K272" s="14"/>
      <c r="L272" s="186"/>
      <c r="M272" s="191"/>
      <c r="N272" s="192"/>
      <c r="O272" s="192"/>
      <c r="P272" s="192"/>
      <c r="Q272" s="192"/>
      <c r="R272" s="192"/>
      <c r="S272" s="192"/>
      <c r="T272" s="193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187" t="s">
        <v>138</v>
      </c>
      <c r="AU272" s="187" t="s">
        <v>84</v>
      </c>
      <c r="AV272" s="14" t="s">
        <v>84</v>
      </c>
      <c r="AW272" s="14" t="s">
        <v>3</v>
      </c>
      <c r="AX272" s="14" t="s">
        <v>82</v>
      </c>
      <c r="AY272" s="187" t="s">
        <v>124</v>
      </c>
    </row>
    <row r="273" s="2" customFormat="1" ht="16.5" customHeight="1">
      <c r="A273" s="37"/>
      <c r="B273" s="164"/>
      <c r="C273" s="165" t="s">
        <v>410</v>
      </c>
      <c r="D273" s="165" t="s">
        <v>127</v>
      </c>
      <c r="E273" s="166" t="s">
        <v>411</v>
      </c>
      <c r="F273" s="167" t="s">
        <v>412</v>
      </c>
      <c r="G273" s="168" t="s">
        <v>310</v>
      </c>
      <c r="H273" s="169">
        <v>123</v>
      </c>
      <c r="I273" s="170"/>
      <c r="J273" s="171">
        <f>ROUND(I273*H273,2)</f>
        <v>0</v>
      </c>
      <c r="K273" s="167" t="s">
        <v>136</v>
      </c>
      <c r="L273" s="38"/>
      <c r="M273" s="172" t="s">
        <v>1</v>
      </c>
      <c r="N273" s="173" t="s">
        <v>42</v>
      </c>
      <c r="O273" s="76"/>
      <c r="P273" s="174">
        <f>O273*H273</f>
        <v>0</v>
      </c>
      <c r="Q273" s="174">
        <v>0</v>
      </c>
      <c r="R273" s="174">
        <f>Q273*H273</f>
        <v>0</v>
      </c>
      <c r="S273" s="174">
        <v>0</v>
      </c>
      <c r="T273" s="175">
        <f>S273*H273</f>
        <v>0</v>
      </c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  <c r="AE273" s="37"/>
      <c r="AR273" s="176" t="s">
        <v>200</v>
      </c>
      <c r="AT273" s="176" t="s">
        <v>127</v>
      </c>
      <c r="AU273" s="176" t="s">
        <v>84</v>
      </c>
      <c r="AY273" s="18" t="s">
        <v>124</v>
      </c>
      <c r="BE273" s="177">
        <f>IF(N273="základní",J273,0)</f>
        <v>0</v>
      </c>
      <c r="BF273" s="177">
        <f>IF(N273="snížená",J273,0)</f>
        <v>0</v>
      </c>
      <c r="BG273" s="177">
        <f>IF(N273="zákl. přenesená",J273,0)</f>
        <v>0</v>
      </c>
      <c r="BH273" s="177">
        <f>IF(N273="sníž. přenesená",J273,0)</f>
        <v>0</v>
      </c>
      <c r="BI273" s="177">
        <f>IF(N273="nulová",J273,0)</f>
        <v>0</v>
      </c>
      <c r="BJ273" s="18" t="s">
        <v>82</v>
      </c>
      <c r="BK273" s="177">
        <f>ROUND(I273*H273,2)</f>
        <v>0</v>
      </c>
      <c r="BL273" s="18" t="s">
        <v>200</v>
      </c>
      <c r="BM273" s="176" t="s">
        <v>413</v>
      </c>
    </row>
    <row r="274" s="2" customFormat="1" ht="16.5" customHeight="1">
      <c r="A274" s="37"/>
      <c r="B274" s="164"/>
      <c r="C274" s="202" t="s">
        <v>414</v>
      </c>
      <c r="D274" s="202" t="s">
        <v>218</v>
      </c>
      <c r="E274" s="203" t="s">
        <v>415</v>
      </c>
      <c r="F274" s="204" t="s">
        <v>416</v>
      </c>
      <c r="G274" s="205" t="s">
        <v>294</v>
      </c>
      <c r="H274" s="206">
        <v>0.325</v>
      </c>
      <c r="I274" s="207"/>
      <c r="J274" s="208">
        <f>ROUND(I274*H274,2)</f>
        <v>0</v>
      </c>
      <c r="K274" s="204" t="s">
        <v>136</v>
      </c>
      <c r="L274" s="209"/>
      <c r="M274" s="210" t="s">
        <v>1</v>
      </c>
      <c r="N274" s="211" t="s">
        <v>42</v>
      </c>
      <c r="O274" s="76"/>
      <c r="P274" s="174">
        <f>O274*H274</f>
        <v>0</v>
      </c>
      <c r="Q274" s="174">
        <v>0.55</v>
      </c>
      <c r="R274" s="174">
        <f>Q274*H274</f>
        <v>0.17875000000000003</v>
      </c>
      <c r="S274" s="174">
        <v>0</v>
      </c>
      <c r="T274" s="175">
        <f>S274*H274</f>
        <v>0</v>
      </c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  <c r="AE274" s="37"/>
      <c r="AR274" s="176" t="s">
        <v>221</v>
      </c>
      <c r="AT274" s="176" t="s">
        <v>218</v>
      </c>
      <c r="AU274" s="176" t="s">
        <v>84</v>
      </c>
      <c r="AY274" s="18" t="s">
        <v>124</v>
      </c>
      <c r="BE274" s="177">
        <f>IF(N274="základní",J274,0)</f>
        <v>0</v>
      </c>
      <c r="BF274" s="177">
        <f>IF(N274="snížená",J274,0)</f>
        <v>0</v>
      </c>
      <c r="BG274" s="177">
        <f>IF(N274="zákl. přenesená",J274,0)</f>
        <v>0</v>
      </c>
      <c r="BH274" s="177">
        <f>IF(N274="sníž. přenesená",J274,0)</f>
        <v>0</v>
      </c>
      <c r="BI274" s="177">
        <f>IF(N274="nulová",J274,0)</f>
        <v>0</v>
      </c>
      <c r="BJ274" s="18" t="s">
        <v>82</v>
      </c>
      <c r="BK274" s="177">
        <f>ROUND(I274*H274,2)</f>
        <v>0</v>
      </c>
      <c r="BL274" s="18" t="s">
        <v>200</v>
      </c>
      <c r="BM274" s="176" t="s">
        <v>417</v>
      </c>
    </row>
    <row r="275" s="14" customFormat="1">
      <c r="A275" s="14"/>
      <c r="B275" s="186"/>
      <c r="C275" s="14"/>
      <c r="D275" s="179" t="s">
        <v>138</v>
      </c>
      <c r="E275" s="14"/>
      <c r="F275" s="188" t="s">
        <v>418</v>
      </c>
      <c r="G275" s="14"/>
      <c r="H275" s="189">
        <v>0.325</v>
      </c>
      <c r="I275" s="190"/>
      <c r="J275" s="14"/>
      <c r="K275" s="14"/>
      <c r="L275" s="186"/>
      <c r="M275" s="191"/>
      <c r="N275" s="192"/>
      <c r="O275" s="192"/>
      <c r="P275" s="192"/>
      <c r="Q275" s="192"/>
      <c r="R275" s="192"/>
      <c r="S275" s="192"/>
      <c r="T275" s="193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187" t="s">
        <v>138</v>
      </c>
      <c r="AU275" s="187" t="s">
        <v>84</v>
      </c>
      <c r="AV275" s="14" t="s">
        <v>84</v>
      </c>
      <c r="AW275" s="14" t="s">
        <v>3</v>
      </c>
      <c r="AX275" s="14" t="s">
        <v>82</v>
      </c>
      <c r="AY275" s="187" t="s">
        <v>124</v>
      </c>
    </row>
    <row r="276" s="2" customFormat="1" ht="33" customHeight="1">
      <c r="A276" s="37"/>
      <c r="B276" s="164"/>
      <c r="C276" s="165" t="s">
        <v>419</v>
      </c>
      <c r="D276" s="165" t="s">
        <v>127</v>
      </c>
      <c r="E276" s="166" t="s">
        <v>420</v>
      </c>
      <c r="F276" s="167" t="s">
        <v>421</v>
      </c>
      <c r="G276" s="168" t="s">
        <v>161</v>
      </c>
      <c r="H276" s="169">
        <v>0.534</v>
      </c>
      <c r="I276" s="170"/>
      <c r="J276" s="171">
        <f>ROUND(I276*H276,2)</f>
        <v>0</v>
      </c>
      <c r="K276" s="167" t="s">
        <v>136</v>
      </c>
      <c r="L276" s="38"/>
      <c r="M276" s="172" t="s">
        <v>1</v>
      </c>
      <c r="N276" s="173" t="s">
        <v>42</v>
      </c>
      <c r="O276" s="76"/>
      <c r="P276" s="174">
        <f>O276*H276</f>
        <v>0</v>
      </c>
      <c r="Q276" s="174">
        <v>0</v>
      </c>
      <c r="R276" s="174">
        <f>Q276*H276</f>
        <v>0</v>
      </c>
      <c r="S276" s="174">
        <v>0</v>
      </c>
      <c r="T276" s="175">
        <f>S276*H276</f>
        <v>0</v>
      </c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  <c r="AE276" s="37"/>
      <c r="AR276" s="176" t="s">
        <v>200</v>
      </c>
      <c r="AT276" s="176" t="s">
        <v>127</v>
      </c>
      <c r="AU276" s="176" t="s">
        <v>84</v>
      </c>
      <c r="AY276" s="18" t="s">
        <v>124</v>
      </c>
      <c r="BE276" s="177">
        <f>IF(N276="základní",J276,0)</f>
        <v>0</v>
      </c>
      <c r="BF276" s="177">
        <f>IF(N276="snížená",J276,0)</f>
        <v>0</v>
      </c>
      <c r="BG276" s="177">
        <f>IF(N276="zákl. přenesená",J276,0)</f>
        <v>0</v>
      </c>
      <c r="BH276" s="177">
        <f>IF(N276="sníž. přenesená",J276,0)</f>
        <v>0</v>
      </c>
      <c r="BI276" s="177">
        <f>IF(N276="nulová",J276,0)</f>
        <v>0</v>
      </c>
      <c r="BJ276" s="18" t="s">
        <v>82</v>
      </c>
      <c r="BK276" s="177">
        <f>ROUND(I276*H276,2)</f>
        <v>0</v>
      </c>
      <c r="BL276" s="18" t="s">
        <v>200</v>
      </c>
      <c r="BM276" s="176" t="s">
        <v>422</v>
      </c>
    </row>
    <row r="277" s="12" customFormat="1" ht="22.8" customHeight="1">
      <c r="A277" s="12"/>
      <c r="B277" s="151"/>
      <c r="C277" s="12"/>
      <c r="D277" s="152" t="s">
        <v>76</v>
      </c>
      <c r="E277" s="162" t="s">
        <v>423</v>
      </c>
      <c r="F277" s="162" t="s">
        <v>424</v>
      </c>
      <c r="G277" s="12"/>
      <c r="H277" s="12"/>
      <c r="I277" s="154"/>
      <c r="J277" s="163">
        <f>BK277</f>
        <v>0</v>
      </c>
      <c r="K277" s="12"/>
      <c r="L277" s="151"/>
      <c r="M277" s="156"/>
      <c r="N277" s="157"/>
      <c r="O277" s="157"/>
      <c r="P277" s="158">
        <f>SUM(P278:P297)</f>
        <v>0</v>
      </c>
      <c r="Q277" s="157"/>
      <c r="R277" s="158">
        <f>SUM(R278:R297)</f>
        <v>0</v>
      </c>
      <c r="S277" s="157"/>
      <c r="T277" s="159">
        <f>SUM(T278:T297)</f>
        <v>0.06</v>
      </c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R277" s="152" t="s">
        <v>84</v>
      </c>
      <c r="AT277" s="160" t="s">
        <v>76</v>
      </c>
      <c r="AU277" s="160" t="s">
        <v>82</v>
      </c>
      <c r="AY277" s="152" t="s">
        <v>124</v>
      </c>
      <c r="BK277" s="161">
        <f>SUM(BK278:BK297)</f>
        <v>0</v>
      </c>
    </row>
    <row r="278" s="2" customFormat="1" ht="24.15" customHeight="1">
      <c r="A278" s="37"/>
      <c r="B278" s="164"/>
      <c r="C278" s="165" t="s">
        <v>425</v>
      </c>
      <c r="D278" s="165" t="s">
        <v>127</v>
      </c>
      <c r="E278" s="166" t="s">
        <v>426</v>
      </c>
      <c r="F278" s="167" t="s">
        <v>427</v>
      </c>
      <c r="G278" s="168" t="s">
        <v>428</v>
      </c>
      <c r="H278" s="169">
        <v>60</v>
      </c>
      <c r="I278" s="170"/>
      <c r="J278" s="171">
        <f>ROUND(I278*H278,2)</f>
        <v>0</v>
      </c>
      <c r="K278" s="167" t="s">
        <v>136</v>
      </c>
      <c r="L278" s="38"/>
      <c r="M278" s="172" t="s">
        <v>1</v>
      </c>
      <c r="N278" s="173" t="s">
        <v>42</v>
      </c>
      <c r="O278" s="76"/>
      <c r="P278" s="174">
        <f>O278*H278</f>
        <v>0</v>
      </c>
      <c r="Q278" s="174">
        <v>0</v>
      </c>
      <c r="R278" s="174">
        <f>Q278*H278</f>
        <v>0</v>
      </c>
      <c r="S278" s="174">
        <v>0.001</v>
      </c>
      <c r="T278" s="175">
        <f>S278*H278</f>
        <v>0.06</v>
      </c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  <c r="AE278" s="37"/>
      <c r="AR278" s="176" t="s">
        <v>200</v>
      </c>
      <c r="AT278" s="176" t="s">
        <v>127</v>
      </c>
      <c r="AU278" s="176" t="s">
        <v>84</v>
      </c>
      <c r="AY278" s="18" t="s">
        <v>124</v>
      </c>
      <c r="BE278" s="177">
        <f>IF(N278="základní",J278,0)</f>
        <v>0</v>
      </c>
      <c r="BF278" s="177">
        <f>IF(N278="snížená",J278,0)</f>
        <v>0</v>
      </c>
      <c r="BG278" s="177">
        <f>IF(N278="zákl. přenesená",J278,0)</f>
        <v>0</v>
      </c>
      <c r="BH278" s="177">
        <f>IF(N278="sníž. přenesená",J278,0)</f>
        <v>0</v>
      </c>
      <c r="BI278" s="177">
        <f>IF(N278="nulová",J278,0)</f>
        <v>0</v>
      </c>
      <c r="BJ278" s="18" t="s">
        <v>82</v>
      </c>
      <c r="BK278" s="177">
        <f>ROUND(I278*H278,2)</f>
        <v>0</v>
      </c>
      <c r="BL278" s="18" t="s">
        <v>200</v>
      </c>
      <c r="BM278" s="176" t="s">
        <v>429</v>
      </c>
    </row>
    <row r="279" s="13" customFormat="1">
      <c r="A279" s="13"/>
      <c r="B279" s="178"/>
      <c r="C279" s="13"/>
      <c r="D279" s="179" t="s">
        <v>138</v>
      </c>
      <c r="E279" s="180" t="s">
        <v>1</v>
      </c>
      <c r="F279" s="181" t="s">
        <v>430</v>
      </c>
      <c r="G279" s="13"/>
      <c r="H279" s="180" t="s">
        <v>1</v>
      </c>
      <c r="I279" s="182"/>
      <c r="J279" s="13"/>
      <c r="K279" s="13"/>
      <c r="L279" s="178"/>
      <c r="M279" s="183"/>
      <c r="N279" s="184"/>
      <c r="O279" s="184"/>
      <c r="P279" s="184"/>
      <c r="Q279" s="184"/>
      <c r="R279" s="184"/>
      <c r="S279" s="184"/>
      <c r="T279" s="185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180" t="s">
        <v>138</v>
      </c>
      <c r="AU279" s="180" t="s">
        <v>84</v>
      </c>
      <c r="AV279" s="13" t="s">
        <v>82</v>
      </c>
      <c r="AW279" s="13" t="s">
        <v>32</v>
      </c>
      <c r="AX279" s="13" t="s">
        <v>77</v>
      </c>
      <c r="AY279" s="180" t="s">
        <v>124</v>
      </c>
    </row>
    <row r="280" s="14" customFormat="1">
      <c r="A280" s="14"/>
      <c r="B280" s="186"/>
      <c r="C280" s="14"/>
      <c r="D280" s="179" t="s">
        <v>138</v>
      </c>
      <c r="E280" s="187" t="s">
        <v>1</v>
      </c>
      <c r="F280" s="188" t="s">
        <v>431</v>
      </c>
      <c r="G280" s="14"/>
      <c r="H280" s="189">
        <v>60</v>
      </c>
      <c r="I280" s="190"/>
      <c r="J280" s="14"/>
      <c r="K280" s="14"/>
      <c r="L280" s="186"/>
      <c r="M280" s="191"/>
      <c r="N280" s="192"/>
      <c r="O280" s="192"/>
      <c r="P280" s="192"/>
      <c r="Q280" s="192"/>
      <c r="R280" s="192"/>
      <c r="S280" s="192"/>
      <c r="T280" s="193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T280" s="187" t="s">
        <v>138</v>
      </c>
      <c r="AU280" s="187" t="s">
        <v>84</v>
      </c>
      <c r="AV280" s="14" t="s">
        <v>84</v>
      </c>
      <c r="AW280" s="14" t="s">
        <v>32</v>
      </c>
      <c r="AX280" s="14" t="s">
        <v>77</v>
      </c>
      <c r="AY280" s="187" t="s">
        <v>124</v>
      </c>
    </row>
    <row r="281" s="15" customFormat="1">
      <c r="A281" s="15"/>
      <c r="B281" s="194"/>
      <c r="C281" s="15"/>
      <c r="D281" s="179" t="s">
        <v>138</v>
      </c>
      <c r="E281" s="195" t="s">
        <v>1</v>
      </c>
      <c r="F281" s="196" t="s">
        <v>141</v>
      </c>
      <c r="G281" s="15"/>
      <c r="H281" s="197">
        <v>60</v>
      </c>
      <c r="I281" s="198"/>
      <c r="J281" s="15"/>
      <c r="K281" s="15"/>
      <c r="L281" s="194"/>
      <c r="M281" s="199"/>
      <c r="N281" s="200"/>
      <c r="O281" s="200"/>
      <c r="P281" s="200"/>
      <c r="Q281" s="200"/>
      <c r="R281" s="200"/>
      <c r="S281" s="200"/>
      <c r="T281" s="201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T281" s="195" t="s">
        <v>138</v>
      </c>
      <c r="AU281" s="195" t="s">
        <v>84</v>
      </c>
      <c r="AV281" s="15" t="s">
        <v>131</v>
      </c>
      <c r="AW281" s="15" t="s">
        <v>32</v>
      </c>
      <c r="AX281" s="15" t="s">
        <v>82</v>
      </c>
      <c r="AY281" s="195" t="s">
        <v>124</v>
      </c>
    </row>
    <row r="282" s="2" customFormat="1" ht="24.15" customHeight="1">
      <c r="A282" s="37"/>
      <c r="B282" s="164"/>
      <c r="C282" s="165" t="s">
        <v>432</v>
      </c>
      <c r="D282" s="165" t="s">
        <v>127</v>
      </c>
      <c r="E282" s="166" t="s">
        <v>433</v>
      </c>
      <c r="F282" s="167" t="s">
        <v>434</v>
      </c>
      <c r="G282" s="168" t="s">
        <v>150</v>
      </c>
      <c r="H282" s="169">
        <v>2</v>
      </c>
      <c r="I282" s="170"/>
      <c r="J282" s="171">
        <f>ROUND(I282*H282,2)</f>
        <v>0</v>
      </c>
      <c r="K282" s="167" t="s">
        <v>1</v>
      </c>
      <c r="L282" s="38"/>
      <c r="M282" s="172" t="s">
        <v>1</v>
      </c>
      <c r="N282" s="173" t="s">
        <v>42</v>
      </c>
      <c r="O282" s="76"/>
      <c r="P282" s="174">
        <f>O282*H282</f>
        <v>0</v>
      </c>
      <c r="Q282" s="174">
        <v>0</v>
      </c>
      <c r="R282" s="174">
        <f>Q282*H282</f>
        <v>0</v>
      </c>
      <c r="S282" s="174">
        <v>0</v>
      </c>
      <c r="T282" s="175">
        <f>S282*H282</f>
        <v>0</v>
      </c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  <c r="AE282" s="37"/>
      <c r="AR282" s="176" t="s">
        <v>200</v>
      </c>
      <c r="AT282" s="176" t="s">
        <v>127</v>
      </c>
      <c r="AU282" s="176" t="s">
        <v>84</v>
      </c>
      <c r="AY282" s="18" t="s">
        <v>124</v>
      </c>
      <c r="BE282" s="177">
        <f>IF(N282="základní",J282,0)</f>
        <v>0</v>
      </c>
      <c r="BF282" s="177">
        <f>IF(N282="snížená",J282,0)</f>
        <v>0</v>
      </c>
      <c r="BG282" s="177">
        <f>IF(N282="zákl. přenesená",J282,0)</f>
        <v>0</v>
      </c>
      <c r="BH282" s="177">
        <f>IF(N282="sníž. přenesená",J282,0)</f>
        <v>0</v>
      </c>
      <c r="BI282" s="177">
        <f>IF(N282="nulová",J282,0)</f>
        <v>0</v>
      </c>
      <c r="BJ282" s="18" t="s">
        <v>82</v>
      </c>
      <c r="BK282" s="177">
        <f>ROUND(I282*H282,2)</f>
        <v>0</v>
      </c>
      <c r="BL282" s="18" t="s">
        <v>200</v>
      </c>
      <c r="BM282" s="176" t="s">
        <v>435</v>
      </c>
    </row>
    <row r="283" s="14" customFormat="1">
      <c r="A283" s="14"/>
      <c r="B283" s="186"/>
      <c r="C283" s="14"/>
      <c r="D283" s="179" t="s">
        <v>138</v>
      </c>
      <c r="E283" s="187" t="s">
        <v>1</v>
      </c>
      <c r="F283" s="188" t="s">
        <v>436</v>
      </c>
      <c r="G283" s="14"/>
      <c r="H283" s="189">
        <v>2</v>
      </c>
      <c r="I283" s="190"/>
      <c r="J283" s="14"/>
      <c r="K283" s="14"/>
      <c r="L283" s="186"/>
      <c r="M283" s="191"/>
      <c r="N283" s="192"/>
      <c r="O283" s="192"/>
      <c r="P283" s="192"/>
      <c r="Q283" s="192"/>
      <c r="R283" s="192"/>
      <c r="S283" s="192"/>
      <c r="T283" s="193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187" t="s">
        <v>138</v>
      </c>
      <c r="AU283" s="187" t="s">
        <v>84</v>
      </c>
      <c r="AV283" s="14" t="s">
        <v>84</v>
      </c>
      <c r="AW283" s="14" t="s">
        <v>32</v>
      </c>
      <c r="AX283" s="14" t="s">
        <v>77</v>
      </c>
      <c r="AY283" s="187" t="s">
        <v>124</v>
      </c>
    </row>
    <row r="284" s="15" customFormat="1">
      <c r="A284" s="15"/>
      <c r="B284" s="194"/>
      <c r="C284" s="15"/>
      <c r="D284" s="179" t="s">
        <v>138</v>
      </c>
      <c r="E284" s="195" t="s">
        <v>1</v>
      </c>
      <c r="F284" s="196" t="s">
        <v>141</v>
      </c>
      <c r="G284" s="15"/>
      <c r="H284" s="197">
        <v>2</v>
      </c>
      <c r="I284" s="198"/>
      <c r="J284" s="15"/>
      <c r="K284" s="15"/>
      <c r="L284" s="194"/>
      <c r="M284" s="199"/>
      <c r="N284" s="200"/>
      <c r="O284" s="200"/>
      <c r="P284" s="200"/>
      <c r="Q284" s="200"/>
      <c r="R284" s="200"/>
      <c r="S284" s="200"/>
      <c r="T284" s="201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T284" s="195" t="s">
        <v>138</v>
      </c>
      <c r="AU284" s="195" t="s">
        <v>84</v>
      </c>
      <c r="AV284" s="15" t="s">
        <v>131</v>
      </c>
      <c r="AW284" s="15" t="s">
        <v>32</v>
      </c>
      <c r="AX284" s="15" t="s">
        <v>82</v>
      </c>
      <c r="AY284" s="195" t="s">
        <v>124</v>
      </c>
    </row>
    <row r="285" s="2" customFormat="1" ht="24.15" customHeight="1">
      <c r="A285" s="37"/>
      <c r="B285" s="164"/>
      <c r="C285" s="165" t="s">
        <v>437</v>
      </c>
      <c r="D285" s="165" t="s">
        <v>127</v>
      </c>
      <c r="E285" s="166" t="s">
        <v>438</v>
      </c>
      <c r="F285" s="167" t="s">
        <v>439</v>
      </c>
      <c r="G285" s="168" t="s">
        <v>310</v>
      </c>
      <c r="H285" s="169">
        <v>11.5</v>
      </c>
      <c r="I285" s="170"/>
      <c r="J285" s="171">
        <f>ROUND(I285*H285,2)</f>
        <v>0</v>
      </c>
      <c r="K285" s="167" t="s">
        <v>1</v>
      </c>
      <c r="L285" s="38"/>
      <c r="M285" s="172" t="s">
        <v>1</v>
      </c>
      <c r="N285" s="173" t="s">
        <v>42</v>
      </c>
      <c r="O285" s="76"/>
      <c r="P285" s="174">
        <f>O285*H285</f>
        <v>0</v>
      </c>
      <c r="Q285" s="174">
        <v>0</v>
      </c>
      <c r="R285" s="174">
        <f>Q285*H285</f>
        <v>0</v>
      </c>
      <c r="S285" s="174">
        <v>0</v>
      </c>
      <c r="T285" s="175">
        <f>S285*H285</f>
        <v>0</v>
      </c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  <c r="AE285" s="37"/>
      <c r="AR285" s="176" t="s">
        <v>200</v>
      </c>
      <c r="AT285" s="176" t="s">
        <v>127</v>
      </c>
      <c r="AU285" s="176" t="s">
        <v>84</v>
      </c>
      <c r="AY285" s="18" t="s">
        <v>124</v>
      </c>
      <c r="BE285" s="177">
        <f>IF(N285="základní",J285,0)</f>
        <v>0</v>
      </c>
      <c r="BF285" s="177">
        <f>IF(N285="snížená",J285,0)</f>
        <v>0</v>
      </c>
      <c r="BG285" s="177">
        <f>IF(N285="zákl. přenesená",J285,0)</f>
        <v>0</v>
      </c>
      <c r="BH285" s="177">
        <f>IF(N285="sníž. přenesená",J285,0)</f>
        <v>0</v>
      </c>
      <c r="BI285" s="177">
        <f>IF(N285="nulová",J285,0)</f>
        <v>0</v>
      </c>
      <c r="BJ285" s="18" t="s">
        <v>82</v>
      </c>
      <c r="BK285" s="177">
        <f>ROUND(I285*H285,2)</f>
        <v>0</v>
      </c>
      <c r="BL285" s="18" t="s">
        <v>200</v>
      </c>
      <c r="BM285" s="176" t="s">
        <v>440</v>
      </c>
    </row>
    <row r="286" s="14" customFormat="1">
      <c r="A286" s="14"/>
      <c r="B286" s="186"/>
      <c r="C286" s="14"/>
      <c r="D286" s="179" t="s">
        <v>138</v>
      </c>
      <c r="E286" s="187" t="s">
        <v>1</v>
      </c>
      <c r="F286" s="188" t="s">
        <v>441</v>
      </c>
      <c r="G286" s="14"/>
      <c r="H286" s="189">
        <v>11.5</v>
      </c>
      <c r="I286" s="190"/>
      <c r="J286" s="14"/>
      <c r="K286" s="14"/>
      <c r="L286" s="186"/>
      <c r="M286" s="191"/>
      <c r="N286" s="192"/>
      <c r="O286" s="192"/>
      <c r="P286" s="192"/>
      <c r="Q286" s="192"/>
      <c r="R286" s="192"/>
      <c r="S286" s="192"/>
      <c r="T286" s="193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T286" s="187" t="s">
        <v>138</v>
      </c>
      <c r="AU286" s="187" t="s">
        <v>84</v>
      </c>
      <c r="AV286" s="14" t="s">
        <v>84</v>
      </c>
      <c r="AW286" s="14" t="s">
        <v>32</v>
      </c>
      <c r="AX286" s="14" t="s">
        <v>77</v>
      </c>
      <c r="AY286" s="187" t="s">
        <v>124</v>
      </c>
    </row>
    <row r="287" s="15" customFormat="1">
      <c r="A287" s="15"/>
      <c r="B287" s="194"/>
      <c r="C287" s="15"/>
      <c r="D287" s="179" t="s">
        <v>138</v>
      </c>
      <c r="E287" s="195" t="s">
        <v>1</v>
      </c>
      <c r="F287" s="196" t="s">
        <v>141</v>
      </c>
      <c r="G287" s="15"/>
      <c r="H287" s="197">
        <v>11.5</v>
      </c>
      <c r="I287" s="198"/>
      <c r="J287" s="15"/>
      <c r="K287" s="15"/>
      <c r="L287" s="194"/>
      <c r="M287" s="199"/>
      <c r="N287" s="200"/>
      <c r="O287" s="200"/>
      <c r="P287" s="200"/>
      <c r="Q287" s="200"/>
      <c r="R287" s="200"/>
      <c r="S287" s="200"/>
      <c r="T287" s="201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T287" s="195" t="s">
        <v>138</v>
      </c>
      <c r="AU287" s="195" t="s">
        <v>84</v>
      </c>
      <c r="AV287" s="15" t="s">
        <v>131</v>
      </c>
      <c r="AW287" s="15" t="s">
        <v>32</v>
      </c>
      <c r="AX287" s="15" t="s">
        <v>82</v>
      </c>
      <c r="AY287" s="195" t="s">
        <v>124</v>
      </c>
    </row>
    <row r="288" s="2" customFormat="1" ht="24.15" customHeight="1">
      <c r="A288" s="37"/>
      <c r="B288" s="164"/>
      <c r="C288" s="165" t="s">
        <v>442</v>
      </c>
      <c r="D288" s="165" t="s">
        <v>127</v>
      </c>
      <c r="E288" s="166" t="s">
        <v>443</v>
      </c>
      <c r="F288" s="167" t="s">
        <v>444</v>
      </c>
      <c r="G288" s="168" t="s">
        <v>310</v>
      </c>
      <c r="H288" s="169">
        <v>7</v>
      </c>
      <c r="I288" s="170"/>
      <c r="J288" s="171">
        <f>ROUND(I288*H288,2)</f>
        <v>0</v>
      </c>
      <c r="K288" s="167" t="s">
        <v>1</v>
      </c>
      <c r="L288" s="38"/>
      <c r="M288" s="172" t="s">
        <v>1</v>
      </c>
      <c r="N288" s="173" t="s">
        <v>42</v>
      </c>
      <c r="O288" s="76"/>
      <c r="P288" s="174">
        <f>O288*H288</f>
        <v>0</v>
      </c>
      <c r="Q288" s="174">
        <v>0</v>
      </c>
      <c r="R288" s="174">
        <f>Q288*H288</f>
        <v>0</v>
      </c>
      <c r="S288" s="174">
        <v>0</v>
      </c>
      <c r="T288" s="175">
        <f>S288*H288</f>
        <v>0</v>
      </c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  <c r="AE288" s="37"/>
      <c r="AR288" s="176" t="s">
        <v>200</v>
      </c>
      <c r="AT288" s="176" t="s">
        <v>127</v>
      </c>
      <c r="AU288" s="176" t="s">
        <v>84</v>
      </c>
      <c r="AY288" s="18" t="s">
        <v>124</v>
      </c>
      <c r="BE288" s="177">
        <f>IF(N288="základní",J288,0)</f>
        <v>0</v>
      </c>
      <c r="BF288" s="177">
        <f>IF(N288="snížená",J288,0)</f>
        <v>0</v>
      </c>
      <c r="BG288" s="177">
        <f>IF(N288="zákl. přenesená",J288,0)</f>
        <v>0</v>
      </c>
      <c r="BH288" s="177">
        <f>IF(N288="sníž. přenesená",J288,0)</f>
        <v>0</v>
      </c>
      <c r="BI288" s="177">
        <f>IF(N288="nulová",J288,0)</f>
        <v>0</v>
      </c>
      <c r="BJ288" s="18" t="s">
        <v>82</v>
      </c>
      <c r="BK288" s="177">
        <f>ROUND(I288*H288,2)</f>
        <v>0</v>
      </c>
      <c r="BL288" s="18" t="s">
        <v>200</v>
      </c>
      <c r="BM288" s="176" t="s">
        <v>445</v>
      </c>
    </row>
    <row r="289" s="14" customFormat="1">
      <c r="A289" s="14"/>
      <c r="B289" s="186"/>
      <c r="C289" s="14"/>
      <c r="D289" s="179" t="s">
        <v>138</v>
      </c>
      <c r="E289" s="187" t="s">
        <v>1</v>
      </c>
      <c r="F289" s="188" t="s">
        <v>446</v>
      </c>
      <c r="G289" s="14"/>
      <c r="H289" s="189">
        <v>7</v>
      </c>
      <c r="I289" s="190"/>
      <c r="J289" s="14"/>
      <c r="K289" s="14"/>
      <c r="L289" s="186"/>
      <c r="M289" s="191"/>
      <c r="N289" s="192"/>
      <c r="O289" s="192"/>
      <c r="P289" s="192"/>
      <c r="Q289" s="192"/>
      <c r="R289" s="192"/>
      <c r="S289" s="192"/>
      <c r="T289" s="193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T289" s="187" t="s">
        <v>138</v>
      </c>
      <c r="AU289" s="187" t="s">
        <v>84</v>
      </c>
      <c r="AV289" s="14" t="s">
        <v>84</v>
      </c>
      <c r="AW289" s="14" t="s">
        <v>32</v>
      </c>
      <c r="AX289" s="14" t="s">
        <v>77</v>
      </c>
      <c r="AY289" s="187" t="s">
        <v>124</v>
      </c>
    </row>
    <row r="290" s="15" customFormat="1">
      <c r="A290" s="15"/>
      <c r="B290" s="194"/>
      <c r="C290" s="15"/>
      <c r="D290" s="179" t="s">
        <v>138</v>
      </c>
      <c r="E290" s="195" t="s">
        <v>1</v>
      </c>
      <c r="F290" s="196" t="s">
        <v>141</v>
      </c>
      <c r="G290" s="15"/>
      <c r="H290" s="197">
        <v>7</v>
      </c>
      <c r="I290" s="198"/>
      <c r="J290" s="15"/>
      <c r="K290" s="15"/>
      <c r="L290" s="194"/>
      <c r="M290" s="199"/>
      <c r="N290" s="200"/>
      <c r="O290" s="200"/>
      <c r="P290" s="200"/>
      <c r="Q290" s="200"/>
      <c r="R290" s="200"/>
      <c r="S290" s="200"/>
      <c r="T290" s="201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T290" s="195" t="s">
        <v>138</v>
      </c>
      <c r="AU290" s="195" t="s">
        <v>84</v>
      </c>
      <c r="AV290" s="15" t="s">
        <v>131</v>
      </c>
      <c r="AW290" s="15" t="s">
        <v>32</v>
      </c>
      <c r="AX290" s="15" t="s">
        <v>82</v>
      </c>
      <c r="AY290" s="195" t="s">
        <v>124</v>
      </c>
    </row>
    <row r="291" s="2" customFormat="1" ht="24.15" customHeight="1">
      <c r="A291" s="37"/>
      <c r="B291" s="164"/>
      <c r="C291" s="165" t="s">
        <v>447</v>
      </c>
      <c r="D291" s="165" t="s">
        <v>127</v>
      </c>
      <c r="E291" s="166" t="s">
        <v>448</v>
      </c>
      <c r="F291" s="167" t="s">
        <v>449</v>
      </c>
      <c r="G291" s="168" t="s">
        <v>150</v>
      </c>
      <c r="H291" s="169">
        <v>1</v>
      </c>
      <c r="I291" s="170"/>
      <c r="J291" s="171">
        <f>ROUND(I291*H291,2)</f>
        <v>0</v>
      </c>
      <c r="K291" s="167" t="s">
        <v>1</v>
      </c>
      <c r="L291" s="38"/>
      <c r="M291" s="172" t="s">
        <v>1</v>
      </c>
      <c r="N291" s="173" t="s">
        <v>42</v>
      </c>
      <c r="O291" s="76"/>
      <c r="P291" s="174">
        <f>O291*H291</f>
        <v>0</v>
      </c>
      <c r="Q291" s="174">
        <v>0</v>
      </c>
      <c r="R291" s="174">
        <f>Q291*H291</f>
        <v>0</v>
      </c>
      <c r="S291" s="174">
        <v>0</v>
      </c>
      <c r="T291" s="175">
        <f>S291*H291</f>
        <v>0</v>
      </c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  <c r="AE291" s="37"/>
      <c r="AR291" s="176" t="s">
        <v>200</v>
      </c>
      <c r="AT291" s="176" t="s">
        <v>127</v>
      </c>
      <c r="AU291" s="176" t="s">
        <v>84</v>
      </c>
      <c r="AY291" s="18" t="s">
        <v>124</v>
      </c>
      <c r="BE291" s="177">
        <f>IF(N291="základní",J291,0)</f>
        <v>0</v>
      </c>
      <c r="BF291" s="177">
        <f>IF(N291="snížená",J291,0)</f>
        <v>0</v>
      </c>
      <c r="BG291" s="177">
        <f>IF(N291="zákl. přenesená",J291,0)</f>
        <v>0</v>
      </c>
      <c r="BH291" s="177">
        <f>IF(N291="sníž. přenesená",J291,0)</f>
        <v>0</v>
      </c>
      <c r="BI291" s="177">
        <f>IF(N291="nulová",J291,0)</f>
        <v>0</v>
      </c>
      <c r="BJ291" s="18" t="s">
        <v>82</v>
      </c>
      <c r="BK291" s="177">
        <f>ROUND(I291*H291,2)</f>
        <v>0</v>
      </c>
      <c r="BL291" s="18" t="s">
        <v>200</v>
      </c>
      <c r="BM291" s="176" t="s">
        <v>450</v>
      </c>
    </row>
    <row r="292" s="14" customFormat="1">
      <c r="A292" s="14"/>
      <c r="B292" s="186"/>
      <c r="C292" s="14"/>
      <c r="D292" s="179" t="s">
        <v>138</v>
      </c>
      <c r="E292" s="187" t="s">
        <v>1</v>
      </c>
      <c r="F292" s="188" t="s">
        <v>451</v>
      </c>
      <c r="G292" s="14"/>
      <c r="H292" s="189">
        <v>1</v>
      </c>
      <c r="I292" s="190"/>
      <c r="J292" s="14"/>
      <c r="K292" s="14"/>
      <c r="L292" s="186"/>
      <c r="M292" s="191"/>
      <c r="N292" s="192"/>
      <c r="O292" s="192"/>
      <c r="P292" s="192"/>
      <c r="Q292" s="192"/>
      <c r="R292" s="192"/>
      <c r="S292" s="192"/>
      <c r="T292" s="193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T292" s="187" t="s">
        <v>138</v>
      </c>
      <c r="AU292" s="187" t="s">
        <v>84</v>
      </c>
      <c r="AV292" s="14" t="s">
        <v>84</v>
      </c>
      <c r="AW292" s="14" t="s">
        <v>32</v>
      </c>
      <c r="AX292" s="14" t="s">
        <v>77</v>
      </c>
      <c r="AY292" s="187" t="s">
        <v>124</v>
      </c>
    </row>
    <row r="293" s="15" customFormat="1">
      <c r="A293" s="15"/>
      <c r="B293" s="194"/>
      <c r="C293" s="15"/>
      <c r="D293" s="179" t="s">
        <v>138</v>
      </c>
      <c r="E293" s="195" t="s">
        <v>1</v>
      </c>
      <c r="F293" s="196" t="s">
        <v>141</v>
      </c>
      <c r="G293" s="15"/>
      <c r="H293" s="197">
        <v>1</v>
      </c>
      <c r="I293" s="198"/>
      <c r="J293" s="15"/>
      <c r="K293" s="15"/>
      <c r="L293" s="194"/>
      <c r="M293" s="199"/>
      <c r="N293" s="200"/>
      <c r="O293" s="200"/>
      <c r="P293" s="200"/>
      <c r="Q293" s="200"/>
      <c r="R293" s="200"/>
      <c r="S293" s="200"/>
      <c r="T293" s="201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T293" s="195" t="s">
        <v>138</v>
      </c>
      <c r="AU293" s="195" t="s">
        <v>84</v>
      </c>
      <c r="AV293" s="15" t="s">
        <v>131</v>
      </c>
      <c r="AW293" s="15" t="s">
        <v>32</v>
      </c>
      <c r="AX293" s="15" t="s">
        <v>82</v>
      </c>
      <c r="AY293" s="195" t="s">
        <v>124</v>
      </c>
    </row>
    <row r="294" s="2" customFormat="1" ht="24.15" customHeight="1">
      <c r="A294" s="37"/>
      <c r="B294" s="164"/>
      <c r="C294" s="165" t="s">
        <v>452</v>
      </c>
      <c r="D294" s="165" t="s">
        <v>127</v>
      </c>
      <c r="E294" s="166" t="s">
        <v>453</v>
      </c>
      <c r="F294" s="167" t="s">
        <v>454</v>
      </c>
      <c r="G294" s="168" t="s">
        <v>150</v>
      </c>
      <c r="H294" s="169">
        <v>54</v>
      </c>
      <c r="I294" s="170"/>
      <c r="J294" s="171">
        <f>ROUND(I294*H294,2)</f>
        <v>0</v>
      </c>
      <c r="K294" s="167" t="s">
        <v>1</v>
      </c>
      <c r="L294" s="38"/>
      <c r="M294" s="172" t="s">
        <v>1</v>
      </c>
      <c r="N294" s="173" t="s">
        <v>42</v>
      </c>
      <c r="O294" s="76"/>
      <c r="P294" s="174">
        <f>O294*H294</f>
        <v>0</v>
      </c>
      <c r="Q294" s="174">
        <v>0</v>
      </c>
      <c r="R294" s="174">
        <f>Q294*H294</f>
        <v>0</v>
      </c>
      <c r="S294" s="174">
        <v>0</v>
      </c>
      <c r="T294" s="175">
        <f>S294*H294</f>
        <v>0</v>
      </c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  <c r="AE294" s="37"/>
      <c r="AR294" s="176" t="s">
        <v>200</v>
      </c>
      <c r="AT294" s="176" t="s">
        <v>127</v>
      </c>
      <c r="AU294" s="176" t="s">
        <v>84</v>
      </c>
      <c r="AY294" s="18" t="s">
        <v>124</v>
      </c>
      <c r="BE294" s="177">
        <f>IF(N294="základní",J294,0)</f>
        <v>0</v>
      </c>
      <c r="BF294" s="177">
        <f>IF(N294="snížená",J294,0)</f>
        <v>0</v>
      </c>
      <c r="BG294" s="177">
        <f>IF(N294="zákl. přenesená",J294,0)</f>
        <v>0</v>
      </c>
      <c r="BH294" s="177">
        <f>IF(N294="sníž. přenesená",J294,0)</f>
        <v>0</v>
      </c>
      <c r="BI294" s="177">
        <f>IF(N294="nulová",J294,0)</f>
        <v>0</v>
      </c>
      <c r="BJ294" s="18" t="s">
        <v>82</v>
      </c>
      <c r="BK294" s="177">
        <f>ROUND(I294*H294,2)</f>
        <v>0</v>
      </c>
      <c r="BL294" s="18" t="s">
        <v>200</v>
      </c>
      <c r="BM294" s="176" t="s">
        <v>455</v>
      </c>
    </row>
    <row r="295" s="14" customFormat="1">
      <c r="A295" s="14"/>
      <c r="B295" s="186"/>
      <c r="C295" s="14"/>
      <c r="D295" s="179" t="s">
        <v>138</v>
      </c>
      <c r="E295" s="187" t="s">
        <v>1</v>
      </c>
      <c r="F295" s="188" t="s">
        <v>456</v>
      </c>
      <c r="G295" s="14"/>
      <c r="H295" s="189">
        <v>54</v>
      </c>
      <c r="I295" s="190"/>
      <c r="J295" s="14"/>
      <c r="K295" s="14"/>
      <c r="L295" s="186"/>
      <c r="M295" s="191"/>
      <c r="N295" s="192"/>
      <c r="O295" s="192"/>
      <c r="P295" s="192"/>
      <c r="Q295" s="192"/>
      <c r="R295" s="192"/>
      <c r="S295" s="192"/>
      <c r="T295" s="193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T295" s="187" t="s">
        <v>138</v>
      </c>
      <c r="AU295" s="187" t="s">
        <v>84</v>
      </c>
      <c r="AV295" s="14" t="s">
        <v>84</v>
      </c>
      <c r="AW295" s="14" t="s">
        <v>32</v>
      </c>
      <c r="AX295" s="14" t="s">
        <v>77</v>
      </c>
      <c r="AY295" s="187" t="s">
        <v>124</v>
      </c>
    </row>
    <row r="296" s="15" customFormat="1">
      <c r="A296" s="15"/>
      <c r="B296" s="194"/>
      <c r="C296" s="15"/>
      <c r="D296" s="179" t="s">
        <v>138</v>
      </c>
      <c r="E296" s="195" t="s">
        <v>1</v>
      </c>
      <c r="F296" s="196" t="s">
        <v>141</v>
      </c>
      <c r="G296" s="15"/>
      <c r="H296" s="197">
        <v>54</v>
      </c>
      <c r="I296" s="198"/>
      <c r="J296" s="15"/>
      <c r="K296" s="15"/>
      <c r="L296" s="194"/>
      <c r="M296" s="199"/>
      <c r="N296" s="200"/>
      <c r="O296" s="200"/>
      <c r="P296" s="200"/>
      <c r="Q296" s="200"/>
      <c r="R296" s="200"/>
      <c r="S296" s="200"/>
      <c r="T296" s="201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T296" s="195" t="s">
        <v>138</v>
      </c>
      <c r="AU296" s="195" t="s">
        <v>84</v>
      </c>
      <c r="AV296" s="15" t="s">
        <v>131</v>
      </c>
      <c r="AW296" s="15" t="s">
        <v>32</v>
      </c>
      <c r="AX296" s="15" t="s">
        <v>82</v>
      </c>
      <c r="AY296" s="195" t="s">
        <v>124</v>
      </c>
    </row>
    <row r="297" s="2" customFormat="1" ht="33" customHeight="1">
      <c r="A297" s="37"/>
      <c r="B297" s="164"/>
      <c r="C297" s="165" t="s">
        <v>457</v>
      </c>
      <c r="D297" s="165" t="s">
        <v>127</v>
      </c>
      <c r="E297" s="166" t="s">
        <v>458</v>
      </c>
      <c r="F297" s="167" t="s">
        <v>459</v>
      </c>
      <c r="G297" s="168" t="s">
        <v>161</v>
      </c>
      <c r="H297" s="169">
        <v>0.409</v>
      </c>
      <c r="I297" s="170"/>
      <c r="J297" s="171">
        <f>ROUND(I297*H297,2)</f>
        <v>0</v>
      </c>
      <c r="K297" s="167" t="s">
        <v>136</v>
      </c>
      <c r="L297" s="38"/>
      <c r="M297" s="172" t="s">
        <v>1</v>
      </c>
      <c r="N297" s="173" t="s">
        <v>42</v>
      </c>
      <c r="O297" s="76"/>
      <c r="P297" s="174">
        <f>O297*H297</f>
        <v>0</v>
      </c>
      <c r="Q297" s="174">
        <v>0</v>
      </c>
      <c r="R297" s="174">
        <f>Q297*H297</f>
        <v>0</v>
      </c>
      <c r="S297" s="174">
        <v>0</v>
      </c>
      <c r="T297" s="175">
        <f>S297*H297</f>
        <v>0</v>
      </c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  <c r="AE297" s="37"/>
      <c r="AR297" s="176" t="s">
        <v>200</v>
      </c>
      <c r="AT297" s="176" t="s">
        <v>127</v>
      </c>
      <c r="AU297" s="176" t="s">
        <v>84</v>
      </c>
      <c r="AY297" s="18" t="s">
        <v>124</v>
      </c>
      <c r="BE297" s="177">
        <f>IF(N297="základní",J297,0)</f>
        <v>0</v>
      </c>
      <c r="BF297" s="177">
        <f>IF(N297="snížená",J297,0)</f>
        <v>0</v>
      </c>
      <c r="BG297" s="177">
        <f>IF(N297="zákl. přenesená",J297,0)</f>
        <v>0</v>
      </c>
      <c r="BH297" s="177">
        <f>IF(N297="sníž. přenesená",J297,0)</f>
        <v>0</v>
      </c>
      <c r="BI297" s="177">
        <f>IF(N297="nulová",J297,0)</f>
        <v>0</v>
      </c>
      <c r="BJ297" s="18" t="s">
        <v>82</v>
      </c>
      <c r="BK297" s="177">
        <f>ROUND(I297*H297,2)</f>
        <v>0</v>
      </c>
      <c r="BL297" s="18" t="s">
        <v>200</v>
      </c>
      <c r="BM297" s="176" t="s">
        <v>460</v>
      </c>
    </row>
    <row r="298" s="12" customFormat="1" ht="22.8" customHeight="1">
      <c r="A298" s="12"/>
      <c r="B298" s="151"/>
      <c r="C298" s="12"/>
      <c r="D298" s="152" t="s">
        <v>76</v>
      </c>
      <c r="E298" s="162" t="s">
        <v>461</v>
      </c>
      <c r="F298" s="162" t="s">
        <v>462</v>
      </c>
      <c r="G298" s="12"/>
      <c r="H298" s="12"/>
      <c r="I298" s="154"/>
      <c r="J298" s="163">
        <f>BK298</f>
        <v>0</v>
      </c>
      <c r="K298" s="12"/>
      <c r="L298" s="151"/>
      <c r="M298" s="156"/>
      <c r="N298" s="157"/>
      <c r="O298" s="157"/>
      <c r="P298" s="158">
        <f>SUM(P299:P304)</f>
        <v>0</v>
      </c>
      <c r="Q298" s="157"/>
      <c r="R298" s="158">
        <f>SUM(R299:R304)</f>
        <v>0.11002640000000002</v>
      </c>
      <c r="S298" s="157"/>
      <c r="T298" s="159">
        <f>SUM(T299:T304)</f>
        <v>0</v>
      </c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R298" s="152" t="s">
        <v>84</v>
      </c>
      <c r="AT298" s="160" t="s">
        <v>76</v>
      </c>
      <c r="AU298" s="160" t="s">
        <v>82</v>
      </c>
      <c r="AY298" s="152" t="s">
        <v>124</v>
      </c>
      <c r="BK298" s="161">
        <f>SUM(BK299:BK304)</f>
        <v>0</v>
      </c>
    </row>
    <row r="299" s="2" customFormat="1" ht="21.75" customHeight="1">
      <c r="A299" s="37"/>
      <c r="B299" s="164"/>
      <c r="C299" s="165" t="s">
        <v>463</v>
      </c>
      <c r="D299" s="165" t="s">
        <v>127</v>
      </c>
      <c r="E299" s="166" t="s">
        <v>464</v>
      </c>
      <c r="F299" s="167" t="s">
        <v>465</v>
      </c>
      <c r="G299" s="168" t="s">
        <v>135</v>
      </c>
      <c r="H299" s="169">
        <v>500.12</v>
      </c>
      <c r="I299" s="170"/>
      <c r="J299" s="171">
        <f>ROUND(I299*H299,2)</f>
        <v>0</v>
      </c>
      <c r="K299" s="167" t="s">
        <v>136</v>
      </c>
      <c r="L299" s="38"/>
      <c r="M299" s="172" t="s">
        <v>1</v>
      </c>
      <c r="N299" s="173" t="s">
        <v>42</v>
      </c>
      <c r="O299" s="76"/>
      <c r="P299" s="174">
        <f>O299*H299</f>
        <v>0</v>
      </c>
      <c r="Q299" s="174">
        <v>0</v>
      </c>
      <c r="R299" s="174">
        <f>Q299*H299</f>
        <v>0</v>
      </c>
      <c r="S299" s="174">
        <v>0</v>
      </c>
      <c r="T299" s="175">
        <f>S299*H299</f>
        <v>0</v>
      </c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  <c r="AE299" s="37"/>
      <c r="AR299" s="176" t="s">
        <v>200</v>
      </c>
      <c r="AT299" s="176" t="s">
        <v>127</v>
      </c>
      <c r="AU299" s="176" t="s">
        <v>84</v>
      </c>
      <c r="AY299" s="18" t="s">
        <v>124</v>
      </c>
      <c r="BE299" s="177">
        <f>IF(N299="základní",J299,0)</f>
        <v>0</v>
      </c>
      <c r="BF299" s="177">
        <f>IF(N299="snížená",J299,0)</f>
        <v>0</v>
      </c>
      <c r="BG299" s="177">
        <f>IF(N299="zákl. přenesená",J299,0)</f>
        <v>0</v>
      </c>
      <c r="BH299" s="177">
        <f>IF(N299="sníž. přenesená",J299,0)</f>
        <v>0</v>
      </c>
      <c r="BI299" s="177">
        <f>IF(N299="nulová",J299,0)</f>
        <v>0</v>
      </c>
      <c r="BJ299" s="18" t="s">
        <v>82</v>
      </c>
      <c r="BK299" s="177">
        <f>ROUND(I299*H299,2)</f>
        <v>0</v>
      </c>
      <c r="BL299" s="18" t="s">
        <v>200</v>
      </c>
      <c r="BM299" s="176" t="s">
        <v>466</v>
      </c>
    </row>
    <row r="300" s="14" customFormat="1">
      <c r="A300" s="14"/>
      <c r="B300" s="186"/>
      <c r="C300" s="14"/>
      <c r="D300" s="179" t="s">
        <v>138</v>
      </c>
      <c r="E300" s="187" t="s">
        <v>1</v>
      </c>
      <c r="F300" s="188" t="s">
        <v>211</v>
      </c>
      <c r="G300" s="14"/>
      <c r="H300" s="189">
        <v>450.7</v>
      </c>
      <c r="I300" s="190"/>
      <c r="J300" s="14"/>
      <c r="K300" s="14"/>
      <c r="L300" s="186"/>
      <c r="M300" s="191"/>
      <c r="N300" s="192"/>
      <c r="O300" s="192"/>
      <c r="P300" s="192"/>
      <c r="Q300" s="192"/>
      <c r="R300" s="192"/>
      <c r="S300" s="192"/>
      <c r="T300" s="193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T300" s="187" t="s">
        <v>138</v>
      </c>
      <c r="AU300" s="187" t="s">
        <v>84</v>
      </c>
      <c r="AV300" s="14" t="s">
        <v>84</v>
      </c>
      <c r="AW300" s="14" t="s">
        <v>32</v>
      </c>
      <c r="AX300" s="14" t="s">
        <v>77</v>
      </c>
      <c r="AY300" s="187" t="s">
        <v>124</v>
      </c>
    </row>
    <row r="301" s="14" customFormat="1">
      <c r="A301" s="14"/>
      <c r="B301" s="186"/>
      <c r="C301" s="14"/>
      <c r="D301" s="179" t="s">
        <v>138</v>
      </c>
      <c r="E301" s="187" t="s">
        <v>1</v>
      </c>
      <c r="F301" s="188" t="s">
        <v>213</v>
      </c>
      <c r="G301" s="14"/>
      <c r="H301" s="189">
        <v>49.42</v>
      </c>
      <c r="I301" s="190"/>
      <c r="J301" s="14"/>
      <c r="K301" s="14"/>
      <c r="L301" s="186"/>
      <c r="M301" s="191"/>
      <c r="N301" s="192"/>
      <c r="O301" s="192"/>
      <c r="P301" s="192"/>
      <c r="Q301" s="192"/>
      <c r="R301" s="192"/>
      <c r="S301" s="192"/>
      <c r="T301" s="193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T301" s="187" t="s">
        <v>138</v>
      </c>
      <c r="AU301" s="187" t="s">
        <v>84</v>
      </c>
      <c r="AV301" s="14" t="s">
        <v>84</v>
      </c>
      <c r="AW301" s="14" t="s">
        <v>32</v>
      </c>
      <c r="AX301" s="14" t="s">
        <v>77</v>
      </c>
      <c r="AY301" s="187" t="s">
        <v>124</v>
      </c>
    </row>
    <row r="302" s="15" customFormat="1">
      <c r="A302" s="15"/>
      <c r="B302" s="194"/>
      <c r="C302" s="15"/>
      <c r="D302" s="179" t="s">
        <v>138</v>
      </c>
      <c r="E302" s="195" t="s">
        <v>1</v>
      </c>
      <c r="F302" s="196" t="s">
        <v>141</v>
      </c>
      <c r="G302" s="15"/>
      <c r="H302" s="197">
        <v>500.12</v>
      </c>
      <c r="I302" s="198"/>
      <c r="J302" s="15"/>
      <c r="K302" s="15"/>
      <c r="L302" s="194"/>
      <c r="M302" s="199"/>
      <c r="N302" s="200"/>
      <c r="O302" s="200"/>
      <c r="P302" s="200"/>
      <c r="Q302" s="200"/>
      <c r="R302" s="200"/>
      <c r="S302" s="200"/>
      <c r="T302" s="201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T302" s="195" t="s">
        <v>138</v>
      </c>
      <c r="AU302" s="195" t="s">
        <v>84</v>
      </c>
      <c r="AV302" s="15" t="s">
        <v>131</v>
      </c>
      <c r="AW302" s="15" t="s">
        <v>32</v>
      </c>
      <c r="AX302" s="15" t="s">
        <v>82</v>
      </c>
      <c r="AY302" s="195" t="s">
        <v>124</v>
      </c>
    </row>
    <row r="303" s="2" customFormat="1" ht="24.15" customHeight="1">
      <c r="A303" s="37"/>
      <c r="B303" s="164"/>
      <c r="C303" s="165" t="s">
        <v>467</v>
      </c>
      <c r="D303" s="165" t="s">
        <v>127</v>
      </c>
      <c r="E303" s="166" t="s">
        <v>468</v>
      </c>
      <c r="F303" s="167" t="s">
        <v>469</v>
      </c>
      <c r="G303" s="168" t="s">
        <v>135</v>
      </c>
      <c r="H303" s="169">
        <v>500.12</v>
      </c>
      <c r="I303" s="170"/>
      <c r="J303" s="171">
        <f>ROUND(I303*H303,2)</f>
        <v>0</v>
      </c>
      <c r="K303" s="167" t="s">
        <v>136</v>
      </c>
      <c r="L303" s="38"/>
      <c r="M303" s="172" t="s">
        <v>1</v>
      </c>
      <c r="N303" s="173" t="s">
        <v>42</v>
      </c>
      <c r="O303" s="76"/>
      <c r="P303" s="174">
        <f>O303*H303</f>
        <v>0</v>
      </c>
      <c r="Q303" s="174">
        <v>0</v>
      </c>
      <c r="R303" s="174">
        <f>Q303*H303</f>
        <v>0</v>
      </c>
      <c r="S303" s="174">
        <v>0</v>
      </c>
      <c r="T303" s="175">
        <f>S303*H303</f>
        <v>0</v>
      </c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  <c r="AE303" s="37"/>
      <c r="AR303" s="176" t="s">
        <v>200</v>
      </c>
      <c r="AT303" s="176" t="s">
        <v>127</v>
      </c>
      <c r="AU303" s="176" t="s">
        <v>84</v>
      </c>
      <c r="AY303" s="18" t="s">
        <v>124</v>
      </c>
      <c r="BE303" s="177">
        <f>IF(N303="základní",J303,0)</f>
        <v>0</v>
      </c>
      <c r="BF303" s="177">
        <f>IF(N303="snížená",J303,0)</f>
        <v>0</v>
      </c>
      <c r="BG303" s="177">
        <f>IF(N303="zákl. přenesená",J303,0)</f>
        <v>0</v>
      </c>
      <c r="BH303" s="177">
        <f>IF(N303="sníž. přenesená",J303,0)</f>
        <v>0</v>
      </c>
      <c r="BI303" s="177">
        <f>IF(N303="nulová",J303,0)</f>
        <v>0</v>
      </c>
      <c r="BJ303" s="18" t="s">
        <v>82</v>
      </c>
      <c r="BK303" s="177">
        <f>ROUND(I303*H303,2)</f>
        <v>0</v>
      </c>
      <c r="BL303" s="18" t="s">
        <v>200</v>
      </c>
      <c r="BM303" s="176" t="s">
        <v>470</v>
      </c>
    </row>
    <row r="304" s="2" customFormat="1" ht="24.15" customHeight="1">
      <c r="A304" s="37"/>
      <c r="B304" s="164"/>
      <c r="C304" s="165" t="s">
        <v>471</v>
      </c>
      <c r="D304" s="165" t="s">
        <v>127</v>
      </c>
      <c r="E304" s="166" t="s">
        <v>472</v>
      </c>
      <c r="F304" s="167" t="s">
        <v>473</v>
      </c>
      <c r="G304" s="168" t="s">
        <v>135</v>
      </c>
      <c r="H304" s="169">
        <v>500.12</v>
      </c>
      <c r="I304" s="170"/>
      <c r="J304" s="171">
        <f>ROUND(I304*H304,2)</f>
        <v>0</v>
      </c>
      <c r="K304" s="167" t="s">
        <v>136</v>
      </c>
      <c r="L304" s="38"/>
      <c r="M304" s="172" t="s">
        <v>1</v>
      </c>
      <c r="N304" s="173" t="s">
        <v>42</v>
      </c>
      <c r="O304" s="76"/>
      <c r="P304" s="174">
        <f>O304*H304</f>
        <v>0</v>
      </c>
      <c r="Q304" s="174">
        <v>0.00022</v>
      </c>
      <c r="R304" s="174">
        <f>Q304*H304</f>
        <v>0.11002640000000002</v>
      </c>
      <c r="S304" s="174">
        <v>0</v>
      </c>
      <c r="T304" s="175">
        <f>S304*H304</f>
        <v>0</v>
      </c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  <c r="AE304" s="37"/>
      <c r="AR304" s="176" t="s">
        <v>200</v>
      </c>
      <c r="AT304" s="176" t="s">
        <v>127</v>
      </c>
      <c r="AU304" s="176" t="s">
        <v>84</v>
      </c>
      <c r="AY304" s="18" t="s">
        <v>124</v>
      </c>
      <c r="BE304" s="177">
        <f>IF(N304="základní",J304,0)</f>
        <v>0</v>
      </c>
      <c r="BF304" s="177">
        <f>IF(N304="snížená",J304,0)</f>
        <v>0</v>
      </c>
      <c r="BG304" s="177">
        <f>IF(N304="zákl. přenesená",J304,0)</f>
        <v>0</v>
      </c>
      <c r="BH304" s="177">
        <f>IF(N304="sníž. přenesená",J304,0)</f>
        <v>0</v>
      </c>
      <c r="BI304" s="177">
        <f>IF(N304="nulová",J304,0)</f>
        <v>0</v>
      </c>
      <c r="BJ304" s="18" t="s">
        <v>82</v>
      </c>
      <c r="BK304" s="177">
        <f>ROUND(I304*H304,2)</f>
        <v>0</v>
      </c>
      <c r="BL304" s="18" t="s">
        <v>200</v>
      </c>
      <c r="BM304" s="176" t="s">
        <v>474</v>
      </c>
    </row>
    <row r="305" s="12" customFormat="1" ht="25.92" customHeight="1">
      <c r="A305" s="12"/>
      <c r="B305" s="151"/>
      <c r="C305" s="12"/>
      <c r="D305" s="152" t="s">
        <v>76</v>
      </c>
      <c r="E305" s="153" t="s">
        <v>475</v>
      </c>
      <c r="F305" s="153" t="s">
        <v>476</v>
      </c>
      <c r="G305" s="12"/>
      <c r="H305" s="12"/>
      <c r="I305" s="154"/>
      <c r="J305" s="155">
        <f>BK305</f>
        <v>0</v>
      </c>
      <c r="K305" s="12"/>
      <c r="L305" s="151"/>
      <c r="M305" s="156"/>
      <c r="N305" s="157"/>
      <c r="O305" s="157"/>
      <c r="P305" s="158">
        <f>P306+P308+P310</f>
        <v>0</v>
      </c>
      <c r="Q305" s="157"/>
      <c r="R305" s="158">
        <f>R306+R308+R310</f>
        <v>0</v>
      </c>
      <c r="S305" s="157"/>
      <c r="T305" s="159">
        <f>T306+T308+T310</f>
        <v>0</v>
      </c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R305" s="152" t="s">
        <v>152</v>
      </c>
      <c r="AT305" s="160" t="s">
        <v>76</v>
      </c>
      <c r="AU305" s="160" t="s">
        <v>77</v>
      </c>
      <c r="AY305" s="152" t="s">
        <v>124</v>
      </c>
      <c r="BK305" s="161">
        <f>BK306+BK308+BK310</f>
        <v>0</v>
      </c>
    </row>
    <row r="306" s="12" customFormat="1" ht="22.8" customHeight="1">
      <c r="A306" s="12"/>
      <c r="B306" s="151"/>
      <c r="C306" s="12"/>
      <c r="D306" s="152" t="s">
        <v>76</v>
      </c>
      <c r="E306" s="162" t="s">
        <v>477</v>
      </c>
      <c r="F306" s="162" t="s">
        <v>478</v>
      </c>
      <c r="G306" s="12"/>
      <c r="H306" s="12"/>
      <c r="I306" s="154"/>
      <c r="J306" s="163">
        <f>BK306</f>
        <v>0</v>
      </c>
      <c r="K306" s="12"/>
      <c r="L306" s="151"/>
      <c r="M306" s="156"/>
      <c r="N306" s="157"/>
      <c r="O306" s="157"/>
      <c r="P306" s="158">
        <f>P307</f>
        <v>0</v>
      </c>
      <c r="Q306" s="157"/>
      <c r="R306" s="158">
        <f>R307</f>
        <v>0</v>
      </c>
      <c r="S306" s="157"/>
      <c r="T306" s="159">
        <f>T307</f>
        <v>0</v>
      </c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R306" s="152" t="s">
        <v>152</v>
      </c>
      <c r="AT306" s="160" t="s">
        <v>76</v>
      </c>
      <c r="AU306" s="160" t="s">
        <v>82</v>
      </c>
      <c r="AY306" s="152" t="s">
        <v>124</v>
      </c>
      <c r="BK306" s="161">
        <f>BK307</f>
        <v>0</v>
      </c>
    </row>
    <row r="307" s="2" customFormat="1" ht="16.5" customHeight="1">
      <c r="A307" s="37"/>
      <c r="B307" s="164"/>
      <c r="C307" s="165" t="s">
        <v>479</v>
      </c>
      <c r="D307" s="165" t="s">
        <v>127</v>
      </c>
      <c r="E307" s="166" t="s">
        <v>480</v>
      </c>
      <c r="F307" s="167" t="s">
        <v>478</v>
      </c>
      <c r="G307" s="168" t="s">
        <v>481</v>
      </c>
      <c r="H307" s="169">
        <v>1</v>
      </c>
      <c r="I307" s="170"/>
      <c r="J307" s="171">
        <f>ROUND(I307*H307,2)</f>
        <v>0</v>
      </c>
      <c r="K307" s="167" t="s">
        <v>136</v>
      </c>
      <c r="L307" s="38"/>
      <c r="M307" s="172" t="s">
        <v>1</v>
      </c>
      <c r="N307" s="173" t="s">
        <v>42</v>
      </c>
      <c r="O307" s="76"/>
      <c r="P307" s="174">
        <f>O307*H307</f>
        <v>0</v>
      </c>
      <c r="Q307" s="174">
        <v>0</v>
      </c>
      <c r="R307" s="174">
        <f>Q307*H307</f>
        <v>0</v>
      </c>
      <c r="S307" s="174">
        <v>0</v>
      </c>
      <c r="T307" s="175">
        <f>S307*H307</f>
        <v>0</v>
      </c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  <c r="AE307" s="37"/>
      <c r="AR307" s="176" t="s">
        <v>482</v>
      </c>
      <c r="AT307" s="176" t="s">
        <v>127</v>
      </c>
      <c r="AU307" s="176" t="s">
        <v>84</v>
      </c>
      <c r="AY307" s="18" t="s">
        <v>124</v>
      </c>
      <c r="BE307" s="177">
        <f>IF(N307="základní",J307,0)</f>
        <v>0</v>
      </c>
      <c r="BF307" s="177">
        <f>IF(N307="snížená",J307,0)</f>
        <v>0</v>
      </c>
      <c r="BG307" s="177">
        <f>IF(N307="zákl. přenesená",J307,0)</f>
        <v>0</v>
      </c>
      <c r="BH307" s="177">
        <f>IF(N307="sníž. přenesená",J307,0)</f>
        <v>0</v>
      </c>
      <c r="BI307" s="177">
        <f>IF(N307="nulová",J307,0)</f>
        <v>0</v>
      </c>
      <c r="BJ307" s="18" t="s">
        <v>82</v>
      </c>
      <c r="BK307" s="177">
        <f>ROUND(I307*H307,2)</f>
        <v>0</v>
      </c>
      <c r="BL307" s="18" t="s">
        <v>482</v>
      </c>
      <c r="BM307" s="176" t="s">
        <v>483</v>
      </c>
    </row>
    <row r="308" s="12" customFormat="1" ht="22.8" customHeight="1">
      <c r="A308" s="12"/>
      <c r="B308" s="151"/>
      <c r="C308" s="12"/>
      <c r="D308" s="152" t="s">
        <v>76</v>
      </c>
      <c r="E308" s="162" t="s">
        <v>484</v>
      </c>
      <c r="F308" s="162" t="s">
        <v>485</v>
      </c>
      <c r="G308" s="12"/>
      <c r="H308" s="12"/>
      <c r="I308" s="154"/>
      <c r="J308" s="163">
        <f>BK308</f>
        <v>0</v>
      </c>
      <c r="K308" s="12"/>
      <c r="L308" s="151"/>
      <c r="M308" s="156"/>
      <c r="N308" s="157"/>
      <c r="O308" s="157"/>
      <c r="P308" s="158">
        <f>P309</f>
        <v>0</v>
      </c>
      <c r="Q308" s="157"/>
      <c r="R308" s="158">
        <f>R309</f>
        <v>0</v>
      </c>
      <c r="S308" s="157"/>
      <c r="T308" s="159">
        <f>T309</f>
        <v>0</v>
      </c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R308" s="152" t="s">
        <v>152</v>
      </c>
      <c r="AT308" s="160" t="s">
        <v>76</v>
      </c>
      <c r="AU308" s="160" t="s">
        <v>82</v>
      </c>
      <c r="AY308" s="152" t="s">
        <v>124</v>
      </c>
      <c r="BK308" s="161">
        <f>BK309</f>
        <v>0</v>
      </c>
    </row>
    <row r="309" s="2" customFormat="1" ht="16.5" customHeight="1">
      <c r="A309" s="37"/>
      <c r="B309" s="164"/>
      <c r="C309" s="165" t="s">
        <v>486</v>
      </c>
      <c r="D309" s="165" t="s">
        <v>127</v>
      </c>
      <c r="E309" s="166" t="s">
        <v>487</v>
      </c>
      <c r="F309" s="167" t="s">
        <v>485</v>
      </c>
      <c r="G309" s="168" t="s">
        <v>481</v>
      </c>
      <c r="H309" s="169">
        <v>1</v>
      </c>
      <c r="I309" s="170"/>
      <c r="J309" s="171">
        <f>ROUND(I309*H309,2)</f>
        <v>0</v>
      </c>
      <c r="K309" s="167" t="s">
        <v>136</v>
      </c>
      <c r="L309" s="38"/>
      <c r="M309" s="172" t="s">
        <v>1</v>
      </c>
      <c r="N309" s="173" t="s">
        <v>42</v>
      </c>
      <c r="O309" s="76"/>
      <c r="P309" s="174">
        <f>O309*H309</f>
        <v>0</v>
      </c>
      <c r="Q309" s="174">
        <v>0</v>
      </c>
      <c r="R309" s="174">
        <f>Q309*H309</f>
        <v>0</v>
      </c>
      <c r="S309" s="174">
        <v>0</v>
      </c>
      <c r="T309" s="175">
        <f>S309*H309</f>
        <v>0</v>
      </c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  <c r="AE309" s="37"/>
      <c r="AR309" s="176" t="s">
        <v>482</v>
      </c>
      <c r="AT309" s="176" t="s">
        <v>127</v>
      </c>
      <c r="AU309" s="176" t="s">
        <v>84</v>
      </c>
      <c r="AY309" s="18" t="s">
        <v>124</v>
      </c>
      <c r="BE309" s="177">
        <f>IF(N309="základní",J309,0)</f>
        <v>0</v>
      </c>
      <c r="BF309" s="177">
        <f>IF(N309="snížená",J309,0)</f>
        <v>0</v>
      </c>
      <c r="BG309" s="177">
        <f>IF(N309="zákl. přenesená",J309,0)</f>
        <v>0</v>
      </c>
      <c r="BH309" s="177">
        <f>IF(N309="sníž. přenesená",J309,0)</f>
        <v>0</v>
      </c>
      <c r="BI309" s="177">
        <f>IF(N309="nulová",J309,0)</f>
        <v>0</v>
      </c>
      <c r="BJ309" s="18" t="s">
        <v>82</v>
      </c>
      <c r="BK309" s="177">
        <f>ROUND(I309*H309,2)</f>
        <v>0</v>
      </c>
      <c r="BL309" s="18" t="s">
        <v>482</v>
      </c>
      <c r="BM309" s="176" t="s">
        <v>488</v>
      </c>
    </row>
    <row r="310" s="12" customFormat="1" ht="22.8" customHeight="1">
      <c r="A310" s="12"/>
      <c r="B310" s="151"/>
      <c r="C310" s="12"/>
      <c r="D310" s="152" t="s">
        <v>76</v>
      </c>
      <c r="E310" s="162" t="s">
        <v>489</v>
      </c>
      <c r="F310" s="162" t="s">
        <v>490</v>
      </c>
      <c r="G310" s="12"/>
      <c r="H310" s="12"/>
      <c r="I310" s="154"/>
      <c r="J310" s="163">
        <f>BK310</f>
        <v>0</v>
      </c>
      <c r="K310" s="12"/>
      <c r="L310" s="151"/>
      <c r="M310" s="156"/>
      <c r="N310" s="157"/>
      <c r="O310" s="157"/>
      <c r="P310" s="158">
        <f>P311</f>
        <v>0</v>
      </c>
      <c r="Q310" s="157"/>
      <c r="R310" s="158">
        <f>R311</f>
        <v>0</v>
      </c>
      <c r="S310" s="157"/>
      <c r="T310" s="159">
        <f>T311</f>
        <v>0</v>
      </c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R310" s="152" t="s">
        <v>152</v>
      </c>
      <c r="AT310" s="160" t="s">
        <v>76</v>
      </c>
      <c r="AU310" s="160" t="s">
        <v>82</v>
      </c>
      <c r="AY310" s="152" t="s">
        <v>124</v>
      </c>
      <c r="BK310" s="161">
        <f>BK311</f>
        <v>0</v>
      </c>
    </row>
    <row r="311" s="2" customFormat="1" ht="16.5" customHeight="1">
      <c r="A311" s="37"/>
      <c r="B311" s="164"/>
      <c r="C311" s="165" t="s">
        <v>491</v>
      </c>
      <c r="D311" s="165" t="s">
        <v>127</v>
      </c>
      <c r="E311" s="166" t="s">
        <v>492</v>
      </c>
      <c r="F311" s="167" t="s">
        <v>490</v>
      </c>
      <c r="G311" s="168" t="s">
        <v>481</v>
      </c>
      <c r="H311" s="169">
        <v>1</v>
      </c>
      <c r="I311" s="170"/>
      <c r="J311" s="171">
        <f>ROUND(I311*H311,2)</f>
        <v>0</v>
      </c>
      <c r="K311" s="167" t="s">
        <v>136</v>
      </c>
      <c r="L311" s="38"/>
      <c r="M311" s="216" t="s">
        <v>1</v>
      </c>
      <c r="N311" s="217" t="s">
        <v>42</v>
      </c>
      <c r="O311" s="218"/>
      <c r="P311" s="219">
        <f>O311*H311</f>
        <v>0</v>
      </c>
      <c r="Q311" s="219">
        <v>0</v>
      </c>
      <c r="R311" s="219">
        <f>Q311*H311</f>
        <v>0</v>
      </c>
      <c r="S311" s="219">
        <v>0</v>
      </c>
      <c r="T311" s="220">
        <f>S311*H311</f>
        <v>0</v>
      </c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  <c r="AE311" s="37"/>
      <c r="AR311" s="176" t="s">
        <v>482</v>
      </c>
      <c r="AT311" s="176" t="s">
        <v>127</v>
      </c>
      <c r="AU311" s="176" t="s">
        <v>84</v>
      </c>
      <c r="AY311" s="18" t="s">
        <v>124</v>
      </c>
      <c r="BE311" s="177">
        <f>IF(N311="základní",J311,0)</f>
        <v>0</v>
      </c>
      <c r="BF311" s="177">
        <f>IF(N311="snížená",J311,0)</f>
        <v>0</v>
      </c>
      <c r="BG311" s="177">
        <f>IF(N311="zákl. přenesená",J311,0)</f>
        <v>0</v>
      </c>
      <c r="BH311" s="177">
        <f>IF(N311="sníž. přenesená",J311,0)</f>
        <v>0</v>
      </c>
      <c r="BI311" s="177">
        <f>IF(N311="nulová",J311,0)</f>
        <v>0</v>
      </c>
      <c r="BJ311" s="18" t="s">
        <v>82</v>
      </c>
      <c r="BK311" s="177">
        <f>ROUND(I311*H311,2)</f>
        <v>0</v>
      </c>
      <c r="BL311" s="18" t="s">
        <v>482</v>
      </c>
      <c r="BM311" s="176" t="s">
        <v>493</v>
      </c>
    </row>
    <row r="312" s="2" customFormat="1" ht="6.96" customHeight="1">
      <c r="A312" s="37"/>
      <c r="B312" s="59"/>
      <c r="C312" s="60"/>
      <c r="D312" s="60"/>
      <c r="E312" s="60"/>
      <c r="F312" s="60"/>
      <c r="G312" s="60"/>
      <c r="H312" s="60"/>
      <c r="I312" s="60"/>
      <c r="J312" s="60"/>
      <c r="K312" s="60"/>
      <c r="L312" s="38"/>
      <c r="M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  <c r="AE312" s="37"/>
    </row>
  </sheetData>
  <autoFilter ref="C129:K311"/>
  <mergeCells count="6">
    <mergeCell ref="E7:H7"/>
    <mergeCell ref="E16:H16"/>
    <mergeCell ref="E25:H25"/>
    <mergeCell ref="E85:H85"/>
    <mergeCell ref="E122:H122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JANPETR80FE\janpetr</dc:creator>
  <cp:lastModifiedBy>JANPETR80FE\janpetr</cp:lastModifiedBy>
  <dcterms:created xsi:type="dcterms:W3CDTF">2024-04-19T04:37:23Z</dcterms:created>
  <dcterms:modified xsi:type="dcterms:W3CDTF">2024-04-19T04:37:29Z</dcterms:modified>
</cp:coreProperties>
</file>