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20.162\Provoz\Hanka\__MMR\_PORV\2023\_projekty 23\Radonice (dtE)\3) vř\A- zadání\"/>
    </mc:Choice>
  </mc:AlternateContent>
  <xr:revisionPtr revIDLastSave="0" documentId="13_ncr:1_{5ACE1A88-272E-452A-8925-684D038FB9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1 - střecha" sheetId="2" r:id="rId2"/>
    <sheet name="Pokyny pro vyplnění" sheetId="3" r:id="rId3"/>
  </sheets>
  <definedNames>
    <definedName name="_xlnm._FilterDatabase" localSheetId="1" hidden="1">'1 - střecha'!$C$93:$K$416</definedName>
    <definedName name="_xlnm.Print_Titles" localSheetId="1">'1 - střecha'!$93:$93</definedName>
    <definedName name="_xlnm.Print_Titles" localSheetId="0">'Rekapitulace stavby'!$52:$52</definedName>
    <definedName name="_xlnm.Print_Area" localSheetId="1">'1 - střecha'!$C$4:$J$39,'1 - střecha'!$C$45:$J$75,'1 - střecha'!$C$81:$K$416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55" i="1"/>
  <c r="J35" i="2"/>
  <c r="AX55" i="1"/>
  <c r="BI414" i="2"/>
  <c r="BH414" i="2"/>
  <c r="BG414" i="2"/>
  <c r="BF414" i="2"/>
  <c r="T414" i="2"/>
  <c r="T413" i="2"/>
  <c r="R414" i="2"/>
  <c r="R413" i="2"/>
  <c r="P414" i="2"/>
  <c r="P413" i="2"/>
  <c r="BI410" i="2"/>
  <c r="BH410" i="2"/>
  <c r="BG410" i="2"/>
  <c r="BF410" i="2"/>
  <c r="T410" i="2"/>
  <c r="T409" i="2"/>
  <c r="R410" i="2"/>
  <c r="R409" i="2"/>
  <c r="P410" i="2"/>
  <c r="P409" i="2"/>
  <c r="BI406" i="2"/>
  <c r="BH406" i="2"/>
  <c r="BG406" i="2"/>
  <c r="BF406" i="2"/>
  <c r="T406" i="2"/>
  <c r="T405" i="2"/>
  <c r="T404" i="2" s="1"/>
  <c r="R406" i="2"/>
  <c r="R405" i="2" s="1"/>
  <c r="R404" i="2" s="1"/>
  <c r="P406" i="2"/>
  <c r="P405" i="2" s="1"/>
  <c r="P404" i="2" s="1"/>
  <c r="BI399" i="2"/>
  <c r="BH399" i="2"/>
  <c r="BG399" i="2"/>
  <c r="BF399" i="2"/>
  <c r="T399" i="2"/>
  <c r="R399" i="2"/>
  <c r="P399" i="2"/>
  <c r="BI396" i="2"/>
  <c r="BH396" i="2"/>
  <c r="BG396" i="2"/>
  <c r="BF396" i="2"/>
  <c r="T396" i="2"/>
  <c r="R396" i="2"/>
  <c r="P396" i="2"/>
  <c r="BI392" i="2"/>
  <c r="BH392" i="2"/>
  <c r="BG392" i="2"/>
  <c r="BF392" i="2"/>
  <c r="T392" i="2"/>
  <c r="R392" i="2"/>
  <c r="P392" i="2"/>
  <c r="BI390" i="2"/>
  <c r="BH390" i="2"/>
  <c r="BG390" i="2"/>
  <c r="BF390" i="2"/>
  <c r="T390" i="2"/>
  <c r="R390" i="2"/>
  <c r="P390" i="2"/>
  <c r="BI388" i="2"/>
  <c r="BH388" i="2"/>
  <c r="BG388" i="2"/>
  <c r="BF388" i="2"/>
  <c r="T388" i="2"/>
  <c r="R388" i="2"/>
  <c r="P388" i="2"/>
  <c r="BI386" i="2"/>
  <c r="BH386" i="2"/>
  <c r="BG386" i="2"/>
  <c r="BF386" i="2"/>
  <c r="T386" i="2"/>
  <c r="R386" i="2"/>
  <c r="P386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78" i="2"/>
  <c r="BH378" i="2"/>
  <c r="BG378" i="2"/>
  <c r="BF378" i="2"/>
  <c r="T378" i="2"/>
  <c r="R378" i="2"/>
  <c r="P378" i="2"/>
  <c r="BI374" i="2"/>
  <c r="BH374" i="2"/>
  <c r="BG374" i="2"/>
  <c r="BF374" i="2"/>
  <c r="T374" i="2"/>
  <c r="R374" i="2"/>
  <c r="P374" i="2"/>
  <c r="BI370" i="2"/>
  <c r="BH370" i="2"/>
  <c r="BG370" i="2"/>
  <c r="BF370" i="2"/>
  <c r="T370" i="2"/>
  <c r="R370" i="2"/>
  <c r="P370" i="2"/>
  <c r="BI367" i="2"/>
  <c r="BH367" i="2"/>
  <c r="BG367" i="2"/>
  <c r="BF367" i="2"/>
  <c r="T367" i="2"/>
  <c r="R367" i="2"/>
  <c r="P367" i="2"/>
  <c r="BI364" i="2"/>
  <c r="BH364" i="2"/>
  <c r="BG364" i="2"/>
  <c r="BF364" i="2"/>
  <c r="T364" i="2"/>
  <c r="R364" i="2"/>
  <c r="P364" i="2"/>
  <c r="BI361" i="2"/>
  <c r="BH361" i="2"/>
  <c r="BG361" i="2"/>
  <c r="BF361" i="2"/>
  <c r="T361" i="2"/>
  <c r="R361" i="2"/>
  <c r="P361" i="2"/>
  <c r="BI358" i="2"/>
  <c r="BH358" i="2"/>
  <c r="BG358" i="2"/>
  <c r="BF358" i="2"/>
  <c r="T358" i="2"/>
  <c r="R358" i="2"/>
  <c r="P358" i="2"/>
  <c r="BI355" i="2"/>
  <c r="BH355" i="2"/>
  <c r="BG355" i="2"/>
  <c r="BF355" i="2"/>
  <c r="T355" i="2"/>
  <c r="R355" i="2"/>
  <c r="P355" i="2"/>
  <c r="BI352" i="2"/>
  <c r="BH352" i="2"/>
  <c r="BG352" i="2"/>
  <c r="BF352" i="2"/>
  <c r="T352" i="2"/>
  <c r="R352" i="2"/>
  <c r="P352" i="2"/>
  <c r="BI349" i="2"/>
  <c r="BH349" i="2"/>
  <c r="BG349" i="2"/>
  <c r="BF349" i="2"/>
  <c r="T349" i="2"/>
  <c r="R349" i="2"/>
  <c r="P349" i="2"/>
  <c r="BI346" i="2"/>
  <c r="BH346" i="2"/>
  <c r="BG346" i="2"/>
  <c r="BF346" i="2"/>
  <c r="T346" i="2"/>
  <c r="R346" i="2"/>
  <c r="P346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6" i="2"/>
  <c r="BH336" i="2"/>
  <c r="BG336" i="2"/>
  <c r="BF336" i="2"/>
  <c r="T336" i="2"/>
  <c r="R336" i="2"/>
  <c r="P336" i="2"/>
  <c r="BI333" i="2"/>
  <c r="BH333" i="2"/>
  <c r="BG333" i="2"/>
  <c r="BF333" i="2"/>
  <c r="T333" i="2"/>
  <c r="R333" i="2"/>
  <c r="P333" i="2"/>
  <c r="BI330" i="2"/>
  <c r="BH330" i="2"/>
  <c r="BG330" i="2"/>
  <c r="BF330" i="2"/>
  <c r="T330" i="2"/>
  <c r="R330" i="2"/>
  <c r="P330" i="2"/>
  <c r="BI328" i="2"/>
  <c r="BH328" i="2"/>
  <c r="BG328" i="2"/>
  <c r="BF328" i="2"/>
  <c r="T328" i="2"/>
  <c r="R328" i="2"/>
  <c r="P328" i="2"/>
  <c r="BI325" i="2"/>
  <c r="BH325" i="2"/>
  <c r="BG325" i="2"/>
  <c r="BF325" i="2"/>
  <c r="T325" i="2"/>
  <c r="R325" i="2"/>
  <c r="P325" i="2"/>
  <c r="BI315" i="2"/>
  <c r="BH315" i="2"/>
  <c r="BG315" i="2"/>
  <c r="BF315" i="2"/>
  <c r="T315" i="2"/>
  <c r="R315" i="2"/>
  <c r="P315" i="2"/>
  <c r="BI309" i="2"/>
  <c r="BH309" i="2"/>
  <c r="BG309" i="2"/>
  <c r="BF309" i="2"/>
  <c r="T309" i="2"/>
  <c r="R309" i="2"/>
  <c r="P309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4" i="2"/>
  <c r="BH294" i="2"/>
  <c r="BG294" i="2"/>
  <c r="BF294" i="2"/>
  <c r="T294" i="2"/>
  <c r="R294" i="2"/>
  <c r="P294" i="2"/>
  <c r="BI290" i="2"/>
  <c r="BH290" i="2"/>
  <c r="BG290" i="2"/>
  <c r="BF290" i="2"/>
  <c r="T290" i="2"/>
  <c r="R290" i="2"/>
  <c r="P290" i="2"/>
  <c r="BI285" i="2"/>
  <c r="BH285" i="2"/>
  <c r="BG285" i="2"/>
  <c r="BF285" i="2"/>
  <c r="T285" i="2"/>
  <c r="R285" i="2"/>
  <c r="P285" i="2"/>
  <c r="BI282" i="2"/>
  <c r="BH282" i="2"/>
  <c r="BG282" i="2"/>
  <c r="BF282" i="2"/>
  <c r="T282" i="2"/>
  <c r="R282" i="2"/>
  <c r="P282" i="2"/>
  <c r="BI279" i="2"/>
  <c r="BH279" i="2"/>
  <c r="BG279" i="2"/>
  <c r="BF279" i="2"/>
  <c r="T279" i="2"/>
  <c r="R279" i="2"/>
  <c r="P279" i="2"/>
  <c r="BI275" i="2"/>
  <c r="BH275" i="2"/>
  <c r="BG275" i="2"/>
  <c r="BF275" i="2"/>
  <c r="T275" i="2"/>
  <c r="R275" i="2"/>
  <c r="P275" i="2"/>
  <c r="BI272" i="2"/>
  <c r="BH272" i="2"/>
  <c r="BG272" i="2"/>
  <c r="BF272" i="2"/>
  <c r="T272" i="2"/>
  <c r="R272" i="2"/>
  <c r="P272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37" i="2"/>
  <c r="BH237" i="2"/>
  <c r="BG237" i="2"/>
  <c r="BF237" i="2"/>
  <c r="T237" i="2"/>
  <c r="R237" i="2"/>
  <c r="P237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4" i="2"/>
  <c r="BH214" i="2"/>
  <c r="BG214" i="2"/>
  <c r="BF214" i="2"/>
  <c r="T214" i="2"/>
  <c r="R214" i="2"/>
  <c r="P214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8" i="2"/>
  <c r="BH168" i="2"/>
  <c r="BG168" i="2"/>
  <c r="BF168" i="2"/>
  <c r="T168" i="2"/>
  <c r="R168" i="2"/>
  <c r="P168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T150" i="2"/>
  <c r="R151" i="2"/>
  <c r="R150" i="2" s="1"/>
  <c r="P151" i="2"/>
  <c r="P150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21" i="2"/>
  <c r="BH121" i="2"/>
  <c r="BG121" i="2"/>
  <c r="BF121" i="2"/>
  <c r="T121" i="2"/>
  <c r="R121" i="2"/>
  <c r="P121" i="2"/>
  <c r="BI118" i="2"/>
  <c r="BH118" i="2"/>
  <c r="BG118" i="2"/>
  <c r="BF118" i="2"/>
  <c r="T118" i="2"/>
  <c r="R118" i="2"/>
  <c r="P118" i="2"/>
  <c r="BI114" i="2"/>
  <c r="BH114" i="2"/>
  <c r="BG114" i="2"/>
  <c r="BF114" i="2"/>
  <c r="T114" i="2"/>
  <c r="R114" i="2"/>
  <c r="P114" i="2"/>
  <c r="BI111" i="2"/>
  <c r="BH111" i="2"/>
  <c r="BG111" i="2"/>
  <c r="BF111" i="2"/>
  <c r="T111" i="2"/>
  <c r="R111" i="2"/>
  <c r="P111" i="2"/>
  <c r="BI108" i="2"/>
  <c r="BH108" i="2"/>
  <c r="BG108" i="2"/>
  <c r="BF108" i="2"/>
  <c r="T108" i="2"/>
  <c r="R108" i="2"/>
  <c r="P108" i="2"/>
  <c r="BI105" i="2"/>
  <c r="BH105" i="2"/>
  <c r="BG105" i="2"/>
  <c r="BF105" i="2"/>
  <c r="T105" i="2"/>
  <c r="R105" i="2"/>
  <c r="P105" i="2"/>
  <c r="BI101" i="2"/>
  <c r="BH101" i="2"/>
  <c r="BG101" i="2"/>
  <c r="BF101" i="2"/>
  <c r="T101" i="2"/>
  <c r="R101" i="2"/>
  <c r="P101" i="2"/>
  <c r="BI97" i="2"/>
  <c r="BH97" i="2"/>
  <c r="BG97" i="2"/>
  <c r="BF97" i="2"/>
  <c r="T97" i="2"/>
  <c r="R97" i="2"/>
  <c r="P97" i="2"/>
  <c r="J91" i="2"/>
  <c r="J90" i="2"/>
  <c r="F90" i="2"/>
  <c r="F88" i="2"/>
  <c r="E86" i="2"/>
  <c r="J55" i="2"/>
  <c r="J54" i="2"/>
  <c r="F54" i="2"/>
  <c r="F52" i="2"/>
  <c r="E50" i="2"/>
  <c r="J18" i="2"/>
  <c r="E18" i="2"/>
  <c r="F55" i="2" s="1"/>
  <c r="J17" i="2"/>
  <c r="J12" i="2"/>
  <c r="J88" i="2" s="1"/>
  <c r="E7" i="2"/>
  <c r="E84" i="2"/>
  <c r="L50" i="1"/>
  <c r="AM50" i="1"/>
  <c r="AM49" i="1"/>
  <c r="L49" i="1"/>
  <c r="AM47" i="1"/>
  <c r="L47" i="1"/>
  <c r="L45" i="1"/>
  <c r="L44" i="1"/>
  <c r="J290" i="2"/>
  <c r="J141" i="2"/>
  <c r="BK282" i="2"/>
  <c r="BK187" i="2"/>
  <c r="BK162" i="2"/>
  <c r="BK279" i="2"/>
  <c r="J279" i="2"/>
  <c r="BK263" i="2"/>
  <c r="BK229" i="2"/>
  <c r="BK108" i="2"/>
  <c r="J105" i="2"/>
  <c r="J250" i="2"/>
  <c r="BK392" i="2"/>
  <c r="J266" i="2"/>
  <c r="J384" i="2"/>
  <c r="J374" i="2"/>
  <c r="J177" i="2"/>
  <c r="J260" i="2"/>
  <c r="BK250" i="2"/>
  <c r="BK147" i="2"/>
  <c r="BK97" i="2"/>
  <c r="BK269" i="2"/>
  <c r="J361" i="2"/>
  <c r="J214" i="2"/>
  <c r="J330" i="2"/>
  <c r="J298" i="2"/>
  <c r="J285" i="2"/>
  <c r="J101" i="2"/>
  <c r="J390" i="2"/>
  <c r="BK367" i="2"/>
  <c r="BK247" i="2"/>
  <c r="J237" i="2"/>
  <c r="J171" i="2"/>
  <c r="J151" i="2"/>
  <c r="BK151" i="2"/>
  <c r="J410" i="2"/>
  <c r="J282" i="2"/>
  <c r="BK121" i="2"/>
  <c r="BK349" i="2"/>
  <c r="BK275" i="2"/>
  <c r="BK105" i="2"/>
  <c r="BK156" i="2"/>
  <c r="BK141" i="2"/>
  <c r="J168" i="2"/>
  <c r="BK232" i="2"/>
  <c r="BK174" i="2"/>
  <c r="J118" i="2"/>
  <c r="J349" i="2"/>
  <c r="J294" i="2"/>
  <c r="J406" i="2"/>
  <c r="BK290" i="2"/>
  <c r="BK237" i="2"/>
  <c r="BK330" i="2"/>
  <c r="BK131" i="2"/>
  <c r="BK390" i="2"/>
  <c r="J328" i="2"/>
  <c r="BK370" i="2"/>
  <c r="J183" i="2"/>
  <c r="J125" i="2"/>
  <c r="J336" i="2"/>
  <c r="BK134" i="2"/>
  <c r="J370" i="2"/>
  <c r="BK191" i="2"/>
  <c r="BK340" i="2"/>
  <c r="BK285" i="2"/>
  <c r="BK137" i="2"/>
  <c r="BK406" i="2"/>
  <c r="BK374" i="2"/>
  <c r="J180" i="2"/>
  <c r="J131" i="2"/>
  <c r="BK414" i="2"/>
  <c r="BK355" i="2"/>
  <c r="BK226" i="2"/>
  <c r="BK386" i="2"/>
  <c r="J220" i="2"/>
  <c r="BK171" i="2"/>
  <c r="J352" i="2"/>
  <c r="BK361" i="2"/>
  <c r="J229" i="2"/>
  <c r="J358" i="2"/>
  <c r="BK336" i="2"/>
  <c r="BK180" i="2"/>
  <c r="J392" i="2"/>
  <c r="J137" i="2"/>
  <c r="BK364" i="2"/>
  <c r="J275" i="2"/>
  <c r="J128" i="2"/>
  <c r="J343" i="2"/>
  <c r="J333" i="2"/>
  <c r="J386" i="2"/>
  <c r="BK272" i="2"/>
  <c r="J121" i="2"/>
  <c r="J208" i="2"/>
  <c r="J309" i="2"/>
  <c r="BK252" i="2"/>
  <c r="J114" i="2"/>
  <c r="BK346" i="2"/>
  <c r="BK168" i="2"/>
  <c r="J399" i="2"/>
  <c r="J301" i="2"/>
  <c r="J315" i="2"/>
  <c r="BK384" i="2"/>
  <c r="J111" i="2"/>
  <c r="J325" i="2"/>
  <c r="BK343" i="2"/>
  <c r="BK301" i="2"/>
  <c r="BK294" i="2"/>
  <c r="BK125" i="2"/>
  <c r="J414" i="2"/>
  <c r="BK111" i="2"/>
  <c r="BK214" i="2"/>
  <c r="J147" i="2"/>
  <c r="BK260" i="2"/>
  <c r="BK410" i="2"/>
  <c r="J252" i="2"/>
  <c r="J346" i="2"/>
  <c r="BK118" i="2"/>
  <c r="J388" i="2"/>
  <c r="J162" i="2"/>
  <c r="J263" i="2"/>
  <c r="BK208" i="2"/>
  <c r="BK183" i="2"/>
  <c r="J191" i="2"/>
  <c r="J217" i="2"/>
  <c r="BK114" i="2"/>
  <c r="BK396" i="2"/>
  <c r="J378" i="2"/>
  <c r="J382" i="2"/>
  <c r="BK298" i="2"/>
  <c r="BK382" i="2"/>
  <c r="BK144" i="2"/>
  <c r="BK220" i="2"/>
  <c r="J108" i="2"/>
  <c r="BK399" i="2"/>
  <c r="BK328" i="2"/>
  <c r="BK217" i="2"/>
  <c r="BK101" i="2"/>
  <c r="J247" i="2"/>
  <c r="J232" i="2"/>
  <c r="J194" i="2"/>
  <c r="BK159" i="2"/>
  <c r="BK358" i="2"/>
  <c r="BK352" i="2"/>
  <c r="J364" i="2"/>
  <c r="BK177" i="2"/>
  <c r="BK309" i="2"/>
  <c r="J97" i="2"/>
  <c r="J396" i="2"/>
  <c r="BK388" i="2"/>
  <c r="J187" i="2"/>
  <c r="J134" i="2"/>
  <c r="J340" i="2"/>
  <c r="J211" i="2"/>
  <c r="BK333" i="2"/>
  <c r="J269" i="2"/>
  <c r="J355" i="2"/>
  <c r="BK128" i="2"/>
  <c r="BK315" i="2"/>
  <c r="J201" i="2"/>
  <c r="BK378" i="2"/>
  <c r="J226" i="2"/>
  <c r="J272" i="2"/>
  <c r="BK325" i="2"/>
  <c r="BK266" i="2"/>
  <c r="J144" i="2"/>
  <c r="BK211" i="2"/>
  <c r="AS54" i="1"/>
  <c r="BK204" i="2"/>
  <c r="J174" i="2"/>
  <c r="BK201" i="2"/>
  <c r="J159" i="2"/>
  <c r="J156" i="2"/>
  <c r="J204" i="2"/>
  <c r="J367" i="2"/>
  <c r="BK194" i="2"/>
  <c r="T395" i="2" l="1"/>
  <c r="BK96" i="2"/>
  <c r="J96" i="2" s="1"/>
  <c r="J61" i="2" s="1"/>
  <c r="T124" i="2"/>
  <c r="R155" i="2"/>
  <c r="P161" i="2"/>
  <c r="T207" i="2"/>
  <c r="P96" i="2"/>
  <c r="P124" i="2"/>
  <c r="P155" i="2"/>
  <c r="R161" i="2"/>
  <c r="BK278" i="2"/>
  <c r="J278" i="2"/>
  <c r="J68" i="2"/>
  <c r="T373" i="2"/>
  <c r="BK124" i="2"/>
  <c r="J124" i="2"/>
  <c r="J62" i="2"/>
  <c r="BK161" i="2"/>
  <c r="J161" i="2" s="1"/>
  <c r="J66" i="2" s="1"/>
  <c r="R207" i="2"/>
  <c r="BK373" i="2"/>
  <c r="J373" i="2" s="1"/>
  <c r="J69" i="2" s="1"/>
  <c r="BK395" i="2"/>
  <c r="J395" i="2"/>
  <c r="J70" i="2" s="1"/>
  <c r="R96" i="2"/>
  <c r="BK155" i="2"/>
  <c r="J155" i="2"/>
  <c r="J65" i="2" s="1"/>
  <c r="T155" i="2"/>
  <c r="T161" i="2"/>
  <c r="T278" i="2"/>
  <c r="P395" i="2"/>
  <c r="R124" i="2"/>
  <c r="BK207" i="2"/>
  <c r="J207" i="2"/>
  <c r="J67" i="2" s="1"/>
  <c r="R278" i="2"/>
  <c r="R373" i="2"/>
  <c r="T96" i="2"/>
  <c r="P207" i="2"/>
  <c r="P278" i="2"/>
  <c r="P373" i="2"/>
  <c r="R395" i="2"/>
  <c r="BK405" i="2"/>
  <c r="BK409" i="2"/>
  <c r="J409" i="2"/>
  <c r="J73" i="2"/>
  <c r="BK413" i="2"/>
  <c r="J413" i="2"/>
  <c r="J74" i="2"/>
  <c r="BK150" i="2"/>
  <c r="J150" i="2" s="1"/>
  <c r="J63" i="2" s="1"/>
  <c r="F91" i="2"/>
  <c r="BE101" i="2"/>
  <c r="BE134" i="2"/>
  <c r="BE144" i="2"/>
  <c r="BE151" i="2"/>
  <c r="BE183" i="2"/>
  <c r="BE237" i="2"/>
  <c r="BE266" i="2"/>
  <c r="BE294" i="2"/>
  <c r="BE298" i="2"/>
  <c r="BE328" i="2"/>
  <c r="BE118" i="2"/>
  <c r="BE156" i="2"/>
  <c r="BE159" i="2"/>
  <c r="BE162" i="2"/>
  <c r="BE208" i="2"/>
  <c r="BE217" i="2"/>
  <c r="BE290" i="2"/>
  <c r="BE358" i="2"/>
  <c r="J52" i="2"/>
  <c r="BE105" i="2"/>
  <c r="BE111" i="2"/>
  <c r="BE147" i="2"/>
  <c r="BE187" i="2"/>
  <c r="BE220" i="2"/>
  <c r="BE226" i="2"/>
  <c r="BE229" i="2"/>
  <c r="BE252" i="2"/>
  <c r="BE285" i="2"/>
  <c r="BE355" i="2"/>
  <c r="BE378" i="2"/>
  <c r="BE108" i="2"/>
  <c r="BE171" i="2"/>
  <c r="BE201" i="2"/>
  <c r="BE204" i="2"/>
  <c r="BE250" i="2"/>
  <c r="BE330" i="2"/>
  <c r="BE384" i="2"/>
  <c r="BE386" i="2"/>
  <c r="E48" i="2"/>
  <c r="BE174" i="2"/>
  <c r="BE260" i="2"/>
  <c r="BE263" i="2"/>
  <c r="BE269" i="2"/>
  <c r="BE301" i="2"/>
  <c r="BE336" i="2"/>
  <c r="BE352" i="2"/>
  <c r="BE364" i="2"/>
  <c r="BE97" i="2"/>
  <c r="BE128" i="2"/>
  <c r="BE180" i="2"/>
  <c r="BE333" i="2"/>
  <c r="BE340" i="2"/>
  <c r="BE343" i="2"/>
  <c r="BE370" i="2"/>
  <c r="BE374" i="2"/>
  <c r="BE114" i="2"/>
  <c r="BE121" i="2"/>
  <c r="BE125" i="2"/>
  <c r="BE131" i="2"/>
  <c r="BE168" i="2"/>
  <c r="BE177" i="2"/>
  <c r="BE194" i="2"/>
  <c r="BE214" i="2"/>
  <c r="BE232" i="2"/>
  <c r="BE272" i="2"/>
  <c r="BE275" i="2"/>
  <c r="BE309" i="2"/>
  <c r="BE315" i="2"/>
  <c r="BE346" i="2"/>
  <c r="BE361" i="2"/>
  <c r="BE367" i="2"/>
  <c r="BE382" i="2"/>
  <c r="BE137" i="2"/>
  <c r="BE141" i="2"/>
  <c r="BE191" i="2"/>
  <c r="BE211" i="2"/>
  <c r="BE247" i="2"/>
  <c r="BE279" i="2"/>
  <c r="BE282" i="2"/>
  <c r="BE325" i="2"/>
  <c r="BE349" i="2"/>
  <c r="BE388" i="2"/>
  <c r="BE390" i="2"/>
  <c r="BE392" i="2"/>
  <c r="BE396" i="2"/>
  <c r="BE399" i="2"/>
  <c r="BE406" i="2"/>
  <c r="BE410" i="2"/>
  <c r="BE414" i="2"/>
  <c r="F34" i="2"/>
  <c r="BA55" i="1" s="1"/>
  <c r="BA54" i="1" s="1"/>
  <c r="W30" i="1" s="1"/>
  <c r="F35" i="2"/>
  <c r="BB55" i="1" s="1"/>
  <c r="BB54" i="1" s="1"/>
  <c r="W31" i="1" s="1"/>
  <c r="J34" i="2"/>
  <c r="AW55" i="1" s="1"/>
  <c r="F36" i="2"/>
  <c r="BC55" i="1"/>
  <c r="BC54" i="1" s="1"/>
  <c r="W32" i="1" s="1"/>
  <c r="F37" i="2"/>
  <c r="BD55" i="1" s="1"/>
  <c r="BD54" i="1" s="1"/>
  <c r="W33" i="1" s="1"/>
  <c r="T95" i="2" l="1"/>
  <c r="R95" i="2"/>
  <c r="T154" i="2"/>
  <c r="BK404" i="2"/>
  <c r="J404" i="2" s="1"/>
  <c r="J71" i="2" s="1"/>
  <c r="P95" i="2"/>
  <c r="R154" i="2"/>
  <c r="P154" i="2"/>
  <c r="BK154" i="2"/>
  <c r="J154" i="2"/>
  <c r="J64" i="2"/>
  <c r="J405" i="2"/>
  <c r="J72" i="2" s="1"/>
  <c r="BK95" i="2"/>
  <c r="J95" i="2" s="1"/>
  <c r="J60" i="2" s="1"/>
  <c r="AY54" i="1"/>
  <c r="AW54" i="1"/>
  <c r="AK30" i="1" s="1"/>
  <c r="F33" i="2"/>
  <c r="AZ55" i="1" s="1"/>
  <c r="AZ54" i="1" s="1"/>
  <c r="AV54" i="1" s="1"/>
  <c r="AK29" i="1" s="1"/>
  <c r="J33" i="2"/>
  <c r="AV55" i="1" s="1"/>
  <c r="AT55" i="1" s="1"/>
  <c r="AX54" i="1"/>
  <c r="R94" i="2" l="1"/>
  <c r="P94" i="2"/>
  <c r="AU55" i="1"/>
  <c r="T94" i="2"/>
  <c r="BK94" i="2"/>
  <c r="J94" i="2" s="1"/>
  <c r="J59" i="2" s="1"/>
  <c r="AU54" i="1"/>
  <c r="AT54" i="1"/>
  <c r="W29" i="1"/>
  <c r="J30" i="2" l="1"/>
  <c r="AG55" i="1"/>
  <c r="AG54" i="1" s="1"/>
  <c r="AK26" i="1" s="1"/>
  <c r="AK35" i="1" s="1"/>
  <c r="AN54" i="1" l="1"/>
  <c r="J39" i="2"/>
  <c r="AN55" i="1"/>
</calcChain>
</file>

<file path=xl/sharedStrings.xml><?xml version="1.0" encoding="utf-8"?>
<sst xmlns="http://schemas.openxmlformats.org/spreadsheetml/2006/main" count="3308" uniqueCount="879">
  <si>
    <t>Export Komplet</t>
  </si>
  <si>
    <t>VZ</t>
  </si>
  <si>
    <t>2.0</t>
  </si>
  <si>
    <t>ZAMOK</t>
  </si>
  <si>
    <t>False</t>
  </si>
  <si>
    <t>{953ef8a6-3584-4185-8058-9f3b89f3d50c}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</si>
  <si>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</si>
  <si>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</si>
  <si>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</si>
  <si>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</si>
  <si>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</si>
  <si>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</si>
  <si>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</si>
  <si>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</si>
  <si>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2023-028a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</si>
  <si>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</si>
  <si>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</si>
  <si>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střechy ZŠ Radonice</t>
  </si>
  <si>
    <t>KSO:</t>
  </si>
  <si>
    <t/>
  </si>
  <si>
    <t>CC-CZ:</t>
  </si>
  <si>
    <t>Místo:</t>
  </si>
  <si>
    <t xml:space="preserve"> </t>
  </si>
  <si>
    <t>Datum:</t>
  </si>
  <si>
    <t>27. 2. 2023</t>
  </si>
  <si>
    <t>Zadavatel:</t>
  </si>
  <si>
    <t>IČ:</t>
  </si>
  <si>
    <t>Obec Radonice, 431 55 Radonice čp. 1</t>
  </si>
  <si>
    <t>DIČ:</t>
  </si>
  <si>
    <t>Uchazeč:</t>
  </si>
  <si>
    <t>Vyplň údaj</t>
  </si>
  <si>
    <t>Projektant:</t>
  </si>
  <si>
    <t>T4T s.r.o., Petra Bezruče 1357, Kladno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</si>
  <si>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</si>
  <si>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</si>
  <si>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</si>
  <si>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</si>
  <si>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</si>
  <si>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</si>
  <si>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</si>
  <si>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</si>
  <si>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</si>
  <si>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</si>
  <si>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</si>
  <si>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</si>
  <si>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</si>
  <si>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</si>
  <si>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</si>
  <si>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</si>
  <si>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</si>
  <si>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</si>
  <si>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</si>
  <si>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</si>
  <si>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</si>
  <si>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</si>
  <si>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</si>
  <si>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</si>
  <si>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</si>
  <si>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</si>
  <si>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</si>
  <si>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</si>
  <si>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</si>
  <si>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</si>
  <si>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</si>
  <si>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</si>
  <si>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</si>
  <si>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</si>
  <si>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</si>
  <si>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</si>
  <si>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</si>
  <si>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</si>
  <si>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</si>
  <si>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</si>
  <si>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</si>
  <si>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</si>
  <si>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</si>
  <si>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</si>
  <si>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</si>
  <si>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</si>
  <si>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</si>
  <si>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střecha</t>
  </si>
  <si>
    <t>STA</t>
  </si>
  <si>
    <t>{9e1447f3-b9ac-423b-938d-a313e212f0a4}</t>
  </si>
  <si>
    <t>2</t>
  </si>
  <si>
    <t>KRYCÍ LIST SOUPISU PRACÍ</t>
  </si>
  <si>
    <t>Objekt:</t>
  </si>
  <si>
    <t>1 - střecha</t>
  </si>
  <si>
    <t>Radonice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</si>
  <si>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</si>
  <si>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</si>
  <si>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</si>
  <si>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</si>
  <si>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</si>
  <si>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</si>
  <si>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</si>
  <si>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</si>
  <si>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</si>
  <si>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</si>
  <si>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</si>
  <si>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</si>
  <si>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</si>
  <si>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</si>
  <si>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</si>
  <si>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</si>
  <si>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</si>
  <si>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</si>
  <si>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</si>
  <si>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</si>
  <si>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</si>
  <si>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</si>
  <si>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</si>
  <si>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</si>
  <si>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</si>
  <si>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</si>
  <si>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</si>
  <si>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</si>
  <si>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</si>
  <si>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</si>
  <si>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</si>
  <si>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</si>
  <si>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</si>
  <si>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</si>
  <si>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</si>
  <si>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</si>
  <si>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</si>
  <si>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</si>
  <si>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941321111</t>
  </si>
  <si>
    <t>Montáž lešení řadového modulového těžkého zatížení do 300 kg/m2 š od 0,9 do 1,2 m v do 10 m</t>
  </si>
  <si>
    <t>m2</t>
  </si>
  <si>
    <t>CS ÚRS 2023 01</t>
  </si>
  <si>
    <t>4</t>
  </si>
  <si>
    <t>347542028</t>
  </si>
  <si>
    <t>PP</t>
  </si>
  <si>
    <t>Montáž lešení řadového modulového těžkého pracovního s podlahami s provozním zatížením tř. 4 do 300 kg/m2 šířky tř. SW09 od 0,9 do 1,2 m, výšky do 10 m</t>
  </si>
  <si>
    <t>Online PSC</t>
  </si>
  <si>
    <t>https://podminky.urs.cz/item/CS_URS_2023_01/941321111</t>
  </si>
  <si>
    <t>VV</t>
  </si>
  <si>
    <t>10,0*6*3,0</t>
  </si>
  <si>
    <t>941321211</t>
  </si>
  <si>
    <t>Příplatek k lešení řadovému modulovému těžkému š 1,2 m v přes 10 do 25 m za první a ZKD den použití</t>
  </si>
  <si>
    <t>1090164415</t>
  </si>
  <si>
    <t>Montáž lešení řadového modulového těžkého pracovního s podlahami s provozním zatížením tř. 4 do 300 kg/m2 Příplatek za první a každý další den použití lešení k ceně -1111 nebo -1112</t>
  </si>
  <si>
    <t>https://podminky.urs.cz/item/CS_URS_2023_01/941321211</t>
  </si>
  <si>
    <t>180*90 'Přepočtené koeficientem množství</t>
  </si>
  <si>
    <t>3</t>
  </si>
  <si>
    <t>941321322</t>
  </si>
  <si>
    <t>Odborná prohlídka lešení řadového modulvého těžkého s podlahami zatížení do 300 kg/m2 š od 0,9 do 1,5 m v do 25 m pl přes 500 do 2000 m2 zakrytého sítí</t>
  </si>
  <si>
    <t>kus</t>
  </si>
  <si>
    <t>66574909</t>
  </si>
  <si>
    <t>Odborná prohlídka lešení řadového modulového těžkého pracovního s podlahami s provozním zatížením tř. 4 do 300 kg/m2 šířky tř. od SW 09 a SW 12 od 0,9 do 1,5 m výšky do 25 m, celkové plochy přes 500 do 2 000 m2 zakrytého sítí</t>
  </si>
  <si>
    <t>https://podminky.urs.cz/item/CS_URS_2023_01/941321322</t>
  </si>
  <si>
    <t>941321811</t>
  </si>
  <si>
    <t>Demontáž lešení řadového modulového těžkého zatížení do 300 kg/m2 š od 0,9 do 1,2 m v do 10 m</t>
  </si>
  <si>
    <t>463311285</t>
  </si>
  <si>
    <t>Demontáž lešení řadového modulového těžkého pracovního s podlahami s provozním zatížením tř. 4 do 300 kg/m2 šířky tř. SW09 od 0,9 do 1,2 m, výšky do 10 m</t>
  </si>
  <si>
    <t>https://podminky.urs.cz/item/CS_URS_2023_01/941321811</t>
  </si>
  <si>
    <t>5</t>
  </si>
  <si>
    <t>944511111</t>
  </si>
  <si>
    <t>Montáž ochranné sítě z textilie z umělých vláken</t>
  </si>
  <si>
    <t>-1207794545</t>
  </si>
  <si>
    <t>Montáž ochranné sítě zavěšené na konstrukci lešení z textilie z umělých vláken</t>
  </si>
  <si>
    <t>https://podminky.urs.cz/item/CS_URS_2023_01/944511111</t>
  </si>
  <si>
    <t>6</t>
  </si>
  <si>
    <t>944511211</t>
  </si>
  <si>
    <t>Příplatek k ochranné síti za první a ZKD den použití</t>
  </si>
  <si>
    <t>928113908</t>
  </si>
  <si>
    <t>Montáž ochranné sítě Příplatek za první a každý další den použití sítě k ceně -1111</t>
  </si>
  <si>
    <t>https://podminky.urs.cz/item/CS_URS_2023_01/944511211</t>
  </si>
  <si>
    <t>7</t>
  </si>
  <si>
    <t>944511811</t>
  </si>
  <si>
    <t>Demontáž ochranné sítě z textilie z umělých vláken</t>
  </si>
  <si>
    <t>573468152</t>
  </si>
  <si>
    <t>Demontáž ochranné sítě zavěšené na konstrukci lešení z textilie z umělých vláken</t>
  </si>
  <si>
    <t>https://podminky.urs.cz/item/CS_URS_2023_01/944511811</t>
  </si>
  <si>
    <t>8</t>
  </si>
  <si>
    <t>945412112</t>
  </si>
  <si>
    <t>Teleskopická hydraulická montážní plošina výška zdvihu do 21 m</t>
  </si>
  <si>
    <t>den</t>
  </si>
  <si>
    <t>1875950072</t>
  </si>
  <si>
    <t>Teleskopická hydraulická montážní plošina na samohybném podvozku, s otočným košem výšky zdvihu do 21 m</t>
  </si>
  <si>
    <t>https://podminky.urs.cz/item/CS_URS_2023_01/945412112</t>
  </si>
  <si>
    <t>997</t>
  </si>
  <si>
    <t>Přesun sutě</t>
  </si>
  <si>
    <t>997006004</t>
  </si>
  <si>
    <t>Pytlování nebezpečného odpadu ze střešních šablon s obsahem azbestu</t>
  </si>
  <si>
    <t>t</t>
  </si>
  <si>
    <t>468349388</t>
  </si>
  <si>
    <t>Úprava stavebního odpadu pytlování nebezpečného odpadu s obsahem azbestu ze šablon</t>
  </si>
  <si>
    <t>https://podminky.urs.cz/item/CS_URS_2023_01/997006004</t>
  </si>
  <si>
    <t>10</t>
  </si>
  <si>
    <t>997013213</t>
  </si>
  <si>
    <t>Vnitrostaveništní doprava suti a vybouraných hmot pro budovy v přes 9 do 12 m ručně</t>
  </si>
  <si>
    <t>841383687</t>
  </si>
  <si>
    <t>Vnitrostaveništní doprava suti a vybouraných hmot vodorovně do 50 m svisle ručně pro budovy a haly výšky přes 9 do 12 m</t>
  </si>
  <si>
    <t>https://podminky.urs.cz/item/CS_URS_2023_01/997013213</t>
  </si>
  <si>
    <t>11</t>
  </si>
  <si>
    <t>997013219</t>
  </si>
  <si>
    <t>Příplatek k vnitrostaveništní dopravě suti a vybouraných hmot za zvětšenou dopravu suti ZKD 10 m</t>
  </si>
  <si>
    <t>-522225778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</si>
  <si>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</si>
  <si>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https://podminky.urs.cz/item/CS_URS_2023_01/997013219</t>
  </si>
  <si>
    <t>12</t>
  </si>
  <si>
    <t>997013501</t>
  </si>
  <si>
    <t>Odvoz suti a vybouraných hmot na skládku nebo meziskládku do 1 km se složením</t>
  </si>
  <si>
    <t>-664263769</t>
  </si>
  <si>
    <t>Odvoz suti a vybouraných hmot na skládku nebo meziskládku se složením, na vzdálenost do 1 km</t>
  </si>
  <si>
    <t>https://podminky.urs.cz/item/CS_URS_2023_01/997013501</t>
  </si>
  <si>
    <t>13</t>
  </si>
  <si>
    <t>997013509</t>
  </si>
  <si>
    <t>Příplatek k odvozu suti a vybouraných hmot na skládku ZKD 1 km přes 1 km</t>
  </si>
  <si>
    <t>1260680629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</si>
  <si>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</si>
  <si>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</si>
  <si>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20,546*15 'Přepočtené koeficientem množství</t>
  </si>
  <si>
    <t>14</t>
  </si>
  <si>
    <t>997013811</t>
  </si>
  <si>
    <t>Poplatek za uložení na skládce (skládkovné) stavebního odpadu dřevěného kód odpadu 17 02 01</t>
  </si>
  <si>
    <t>404056819</t>
  </si>
  <si>
    <t>Poplatek za uložení stavebního odpadu na skládce (skládkovné) dřevěného zatříděného do Katalogu odpadů pod kódem 17 02 01</t>
  </si>
  <si>
    <t>https://podminky.urs.cz/item/CS_URS_2023_01/997013811</t>
  </si>
  <si>
    <t>997013821</t>
  </si>
  <si>
    <t>Poplatek za uložení na skládce (skládkovné) stavebního odpadu s obsahem azbestu kód odpadu 17 06 05</t>
  </si>
  <si>
    <t>-1790911261</t>
  </si>
  <si>
    <t>Poplatek za uložení stavebního odpadu na skládce (skládkovné) ze stavebních materiálů obsahujících azbest zatříděných do Katalogu odpadů pod kódem 17 06 05</t>
  </si>
  <si>
    <t>https://podminky.urs.cz/item/CS_URS_2023_01/997013821</t>
  </si>
  <si>
    <t>16</t>
  </si>
  <si>
    <t>997013871</t>
  </si>
  <si>
    <t>Poplatek za uložení stavebního odpadu na recyklační skládce (skládkovné) směsného stavebního a demoličního kód odpadu 17 09 04</t>
  </si>
  <si>
    <t>1854389690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</si>
  <si>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</si>
  <si>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</si>
  <si>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998</t>
  </si>
  <si>
    <t>Přesun hmot</t>
  </si>
  <si>
    <t>17</t>
  </si>
  <si>
    <t>998018002</t>
  </si>
  <si>
    <t>Přesun hmot ruční pro budovy v přes 6 do 12 m</t>
  </si>
  <si>
    <t>-1565458494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</si>
  <si>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</si>
  <si>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https://podminky.urs.cz/item/CS_URS_2023_01/998018002</t>
  </si>
  <si>
    <t>PSV</t>
  </si>
  <si>
    <t>Práce a dodávky PSV</t>
  </si>
  <si>
    <t>741</t>
  </si>
  <si>
    <t>Elektroinstalace - silnoproud</t>
  </si>
  <si>
    <t>18</t>
  </si>
  <si>
    <t>741810001</t>
  </si>
  <si>
    <t>Celková prohlídka elektrického rozvodu a zařízení do 100 000,- Kč</t>
  </si>
  <si>
    <t>-1051085603</t>
  </si>
  <si>
    <t>Zkoušky a prohlídky elektrických rozvodů a zařízení celková prohlídka a vyhotovení revizní zprávy pro objem montážních prací do 100 tis. Kč</t>
  </si>
  <si>
    <t>https://podminky.urs.cz/item/CS_URS_2023_01/741810001</t>
  </si>
  <si>
    <t>19</t>
  </si>
  <si>
    <t>E1</t>
  </si>
  <si>
    <t>demontáž a zpětná montáž hromosvodu</t>
  </si>
  <si>
    <t>kpl</t>
  </si>
  <si>
    <t>-1137887415</t>
  </si>
  <si>
    <t>762</t>
  </si>
  <si>
    <t>Konstrukce tesařské</t>
  </si>
  <si>
    <t>20</t>
  </si>
  <si>
    <t>762083121</t>
  </si>
  <si>
    <t>Impregnace řeziva proti dřevokaznému hmyzu, houbám a plísním máčením třída ohrožení 1 a 2</t>
  </si>
  <si>
    <t>m3</t>
  </si>
  <si>
    <t>2106905399</t>
  </si>
  <si>
    <t>Impregnace řeziva máčením proti dřevokaznému hmyzu, houbám a plísním, třída ohrožení 1 a 2 (dřevo v interiéru)</t>
  </si>
  <si>
    <t>https://podminky.urs.cz/item/CS_URS_2023_01/762083121</t>
  </si>
  <si>
    <t>0,0288*50</t>
  </si>
  <si>
    <t>0,045*50</t>
  </si>
  <si>
    <t>Součet</t>
  </si>
  <si>
    <t>762331931</t>
  </si>
  <si>
    <t>Vyřezání části střešní vazby průřezové pl řeziva přes 224 do 288 cm2 dl do 3 m</t>
  </si>
  <si>
    <t>m</t>
  </si>
  <si>
    <t>-1350973860</t>
  </si>
  <si>
    <t>Vyřezání části střešní vazby vázané konstrukce krovů průřezové plochy řeziva přes 224 do 288 cm2, délky vyřezané části krovového prvku do 3 m</t>
  </si>
  <si>
    <t>https://podminky.urs.cz/item/CS_URS_2023_01/762331931</t>
  </si>
  <si>
    <t>22</t>
  </si>
  <si>
    <t>762331942</t>
  </si>
  <si>
    <t>Vyřezání části střešní vazby průřezové pl řeziva přes 288 do 450 cm2 dl přes 3 do 5 m</t>
  </si>
  <si>
    <t>913360686</t>
  </si>
  <si>
    <t>Vyřezání části střešní vazby vázané konstrukce krovů průřezové plochy řeziva přes 288 do 450 cm2, délky vyřezané části krovového prvku přes 3 do 5 m</t>
  </si>
  <si>
    <t>https://podminky.urs.cz/item/CS_URS_2023_01/762331942</t>
  </si>
  <si>
    <t>23</t>
  </si>
  <si>
    <t>762332923</t>
  </si>
  <si>
    <t>Doplnění části střešní vazby hranoly průřezové pl přes 224 do 288 cm2 včetně materiálu</t>
  </si>
  <si>
    <t>710872944</t>
  </si>
  <si>
    <t>Doplnění střešní vazby řezivem (materiál v ceně) průřezové plochy přes 224 do 288 cm2</t>
  </si>
  <si>
    <t>https://podminky.urs.cz/item/CS_URS_2023_01/762332923</t>
  </si>
  <si>
    <t>24</t>
  </si>
  <si>
    <t>762332924</t>
  </si>
  <si>
    <t>Doplnění části střešní vazby hranoly průřezové pl přes 288 do 450 cm2 včetně materiálu</t>
  </si>
  <si>
    <t>-1441964793</t>
  </si>
  <si>
    <t>Doplnění střešní vazby řezivem (materiál v ceně) průřezové plochy přes 288 do 450 cm2</t>
  </si>
  <si>
    <t>https://podminky.urs.cz/item/CS_URS_2023_01/762332924</t>
  </si>
  <si>
    <t>25</t>
  </si>
  <si>
    <t>762342314</t>
  </si>
  <si>
    <t>Montáž laťování na střechách složitých sklonu do 60° osové vzdálenosti přes 150 do 360 mm</t>
  </si>
  <si>
    <t>-1094149393</t>
  </si>
  <si>
    <t>Montáž laťování střech složitých sklonu do 60° při osové vzdálenosti latí přes 150 do 360 mm</t>
  </si>
  <si>
    <t>https://podminky.urs.cz/item/CS_URS_2023_01/762342314</t>
  </si>
  <si>
    <t>26</t>
  </si>
  <si>
    <t>M</t>
  </si>
  <si>
    <t>60514114</t>
  </si>
  <si>
    <t>řezivo jehličnaté lať impregnovaná dl 4 m</t>
  </si>
  <si>
    <t>32</t>
  </si>
  <si>
    <t>1020060359</t>
  </si>
  <si>
    <t>698,500*0,06*0,04*5</t>
  </si>
  <si>
    <t>8,382*1,1 'Přepočtené koeficientem množství</t>
  </si>
  <si>
    <t>27</t>
  </si>
  <si>
    <t>762342511</t>
  </si>
  <si>
    <t>Montáž kontralatí na podklad bez tepelné izolace</t>
  </si>
  <si>
    <t>-1908414336</t>
  </si>
  <si>
    <t>Montáž laťování montáž kontralatí na podklad bez tepelné izolace</t>
  </si>
  <si>
    <t>https://podminky.urs.cz/item/CS_URS_2023_01/762342511</t>
  </si>
  <si>
    <t>698,500/0,9</t>
  </si>
  <si>
    <t>28</t>
  </si>
  <si>
    <t>762342812</t>
  </si>
  <si>
    <t>Demontáž laťování střech z latí osové vzdálenosti do 0,50 m</t>
  </si>
  <si>
    <t>-143904393</t>
  </si>
  <si>
    <t>Demontáž bednění a laťování laťování střech sklonu do 60° se všemi nadstřešními konstrukcemi, z latí průřezové plochy do 25 cm2 při osové vzdálenosti přes 0,22 do 0,50 m</t>
  </si>
  <si>
    <t>https://podminky.urs.cz/item/CS_URS_2023_01/762342812</t>
  </si>
  <si>
    <t>29</t>
  </si>
  <si>
    <t>762395000</t>
  </si>
  <si>
    <t>Spojovací prostředky krovů, bednění, laťování, nadstřešních konstrukcí</t>
  </si>
  <si>
    <t>428595800</t>
  </si>
  <si>
    <t>Spojovací prostředky krovů, bednění a laťování, nadstřešních konstrukcí svory, prkna, hřebíky, pásová ocel, vruty</t>
  </si>
  <si>
    <t>https://podminky.urs.cz/item/CS_URS_2023_01/762395000</t>
  </si>
  <si>
    <t>8,382</t>
  </si>
  <si>
    <t>30</t>
  </si>
  <si>
    <t>998762102</t>
  </si>
  <si>
    <t>Přesun hmot tonážní pro kce tesařské v objektech v přes 6 do 12 m</t>
  </si>
  <si>
    <t>769367172</t>
  </si>
  <si>
    <t>Přesun hmot pro konstrukce tesařské stanovený z hmotnosti přesunovaného materiálu vodorovná dopravní vzdálenost do 50 m v objektech výšky přes 6 do 12 m</t>
  </si>
  <si>
    <t>https://podminky.urs.cz/item/CS_URS_2023_01/998762102</t>
  </si>
  <si>
    <t>31</t>
  </si>
  <si>
    <t>998762181</t>
  </si>
  <si>
    <t>Příplatek k přesunu hmot tonážní 762 prováděný bez použití mechanizace</t>
  </si>
  <si>
    <t>917881998</t>
  </si>
  <si>
    <t>Přesun hmot pro konstrukce tesařské stanovený z hmotnosti přesunovaného materiálu Příplatek k cenám za přesun prováděný bez použití mechanizace pro jakoukoliv výšku objektu</t>
  </si>
  <si>
    <t>https://podminky.urs.cz/item/CS_URS_2023_01/998762181</t>
  </si>
  <si>
    <t>764</t>
  </si>
  <si>
    <t>Konstrukce klempířské</t>
  </si>
  <si>
    <t>764001851</t>
  </si>
  <si>
    <t>Demontáž hřebene s větrací mřížkou nebo hřebenovým plechem do suti</t>
  </si>
  <si>
    <t>-1018094915</t>
  </si>
  <si>
    <t>Demontáž klempířských konstrukcí oplechování hřebene s větrací mřížkou nebo podkladním plechem do suti</t>
  </si>
  <si>
    <t>https://podminky.urs.cz/item/CS_URS_2023_01/764001851</t>
  </si>
  <si>
    <t>33</t>
  </si>
  <si>
    <t>764001891</t>
  </si>
  <si>
    <t>Demontáž úžlabí do suti</t>
  </si>
  <si>
    <t>1610582382</t>
  </si>
  <si>
    <t>Demontáž klempířských konstrukcí oplechování úžlabí do suti</t>
  </si>
  <si>
    <t>https://podminky.urs.cz/item/CS_URS_2023_01/764001891</t>
  </si>
  <si>
    <t>34</t>
  </si>
  <si>
    <t>764002812</t>
  </si>
  <si>
    <t>Demontáž okapového plechu do suti v krytině skládané</t>
  </si>
  <si>
    <t>1032440143</t>
  </si>
  <si>
    <t>Demontáž klempířských konstrukcí okapového plechu do suti, v krytině skládané</t>
  </si>
  <si>
    <t>https://podminky.urs.cz/item/CS_URS_2023_01/764002812</t>
  </si>
  <si>
    <t>35</t>
  </si>
  <si>
    <t>764002831</t>
  </si>
  <si>
    <t>Demontáž sněhového zachytávače průběžného do suti</t>
  </si>
  <si>
    <t>-1188648869</t>
  </si>
  <si>
    <t>Demontáž klempířských konstrukcí sněhového zachytávače průběžného do suti</t>
  </si>
  <si>
    <t>https://podminky.urs.cz/item/CS_URS_2023_01/764002831</t>
  </si>
  <si>
    <t>36</t>
  </si>
  <si>
    <t>764002881</t>
  </si>
  <si>
    <t>Demontáž lemování střešních prostupů do suti</t>
  </si>
  <si>
    <t>584300826</t>
  </si>
  <si>
    <t>Demontáž klempířských konstrukcí lemování střešních prostupů do suti</t>
  </si>
  <si>
    <t>https://podminky.urs.cz/item/CS_URS_2023_01/764002881</t>
  </si>
  <si>
    <t>39,0*0,4</t>
  </si>
  <si>
    <t>3,8*0,4</t>
  </si>
  <si>
    <t>37</t>
  </si>
  <si>
    <t>764004801</t>
  </si>
  <si>
    <t>Demontáž podokapního žlabu do suti</t>
  </si>
  <si>
    <t>1990163900</t>
  </si>
  <si>
    <t>Demontáž klempířských konstrukcí žlabu podokapního do suti</t>
  </si>
  <si>
    <t>https://podminky.urs.cz/item/CS_URS_2023_01/764004801</t>
  </si>
  <si>
    <t>38</t>
  </si>
  <si>
    <t>764004861</t>
  </si>
  <si>
    <t>Demontáž svodu do suti</t>
  </si>
  <si>
    <t>377312343</t>
  </si>
  <si>
    <t>Demontáž klempířských konstrukcí svodu do suti</t>
  </si>
  <si>
    <t>https://podminky.urs.cz/item/CS_URS_2023_01/764004861</t>
  </si>
  <si>
    <t>39</t>
  </si>
  <si>
    <t>764211655</t>
  </si>
  <si>
    <t>Oplechování větraného nároží s větracím pásem z Pz s povrchovou úpravou rš 400 mm</t>
  </si>
  <si>
    <t>-1502834553</t>
  </si>
  <si>
    <t>Oplechování střešních prvků z pozinkovaného plechu s povrchovou úpravou nároží větraného s větracím pásem z hřebenáčů oblých rš 400 mm</t>
  </si>
  <si>
    <t>https://podminky.urs.cz/item/CS_URS_2023_01/764211655</t>
  </si>
  <si>
    <t>KL28</t>
  </si>
  <si>
    <t>6,4</t>
  </si>
  <si>
    <t>40</t>
  </si>
  <si>
    <t>764212606</t>
  </si>
  <si>
    <t>Oplechování úžlabí z Pz s povrchovou úpravou rš 500 mm</t>
  </si>
  <si>
    <t>-5583265</t>
  </si>
  <si>
    <t>Oplechování střešních prvků z pozinkovaného plechu s povrchovou úpravou úžlabí rš 500 mm</t>
  </si>
  <si>
    <t>https://podminky.urs.cz/item/CS_URS_2023_01/764212606</t>
  </si>
  <si>
    <t>KL24</t>
  </si>
  <si>
    <t>34,8</t>
  </si>
  <si>
    <t>KL26</t>
  </si>
  <si>
    <t>13,0</t>
  </si>
  <si>
    <t>KL 27</t>
  </si>
  <si>
    <t>41</t>
  </si>
  <si>
    <t>764212663</t>
  </si>
  <si>
    <t>Oplechování rovné okapové hrany z Pz s povrchovou úpravou rš 250 mm</t>
  </si>
  <si>
    <t>819610371</t>
  </si>
  <si>
    <t>Oplechování střešních prvků z pozinkovaného plechu s povrchovou úpravou okapu střechy rovné okapovým plechem rš 250 mm</t>
  </si>
  <si>
    <t>https://podminky.urs.cz/item/CS_URS_2023_01/764212663</t>
  </si>
  <si>
    <t>42</t>
  </si>
  <si>
    <t>764213456R</t>
  </si>
  <si>
    <t>Sněhový zachytávač krytiny z Pz s povrch.úpravou plechu průběžný dvoutrubkový</t>
  </si>
  <si>
    <t>1073737756</t>
  </si>
  <si>
    <t>43</t>
  </si>
  <si>
    <t>764314612</t>
  </si>
  <si>
    <t>Lemování prostupů střech s krytinou skládanou nebo plechovou bez lišty z Pz s povrchovou úpravou</t>
  </si>
  <si>
    <t>-1875519171</t>
  </si>
  <si>
    <t>Lemování prostupů z pozinkovaného plechu s povrchovou úpravou bez lišty, střech s krytinou skládanou nebo z plechu</t>
  </si>
  <si>
    <t>https://podminky.urs.cz/item/CS_URS_2023_01/764314612</t>
  </si>
  <si>
    <t>KL31</t>
  </si>
  <si>
    <t>KL32</t>
  </si>
  <si>
    <t>44</t>
  </si>
  <si>
    <t>764511602</t>
  </si>
  <si>
    <t>Žlab podokapní půlkruhový z Pz s povrchovou úpravou rš 330 mm</t>
  </si>
  <si>
    <t>-721320255</t>
  </si>
  <si>
    <t>Žlab podokapní z pozinkovaného plechu s povrchovou úpravou včetně háků a čel půlkruhový rš 330 mm</t>
  </si>
  <si>
    <t>https://podminky.urs.cz/item/CS_URS_2023_01/764511602</t>
  </si>
  <si>
    <t>45</t>
  </si>
  <si>
    <t>764511622</t>
  </si>
  <si>
    <t>Roh nebo kout půlkruhového podokapního žlabu z Pz s povrchovou úpravou rš 330 mm</t>
  </si>
  <si>
    <t>474571732</t>
  </si>
  <si>
    <t>Žlab podokapní z pozinkovaného plechu s povrchovou úpravou včetně háků a čel roh nebo kout, žlabu půlkruhového rš 330 mm</t>
  </si>
  <si>
    <t>https://podminky.urs.cz/item/CS_URS_2023_01/764511622</t>
  </si>
  <si>
    <t>46</t>
  </si>
  <si>
    <t>764511643</t>
  </si>
  <si>
    <t>Kotlík oválný (trychtýřový) pro podokapní žlaby z Pz s povrchovou úpravou 330/120 mm</t>
  </si>
  <si>
    <t>648701539</t>
  </si>
  <si>
    <t>Žlab podokapní z pozinkovaného plechu s povrchovou úpravou včetně háků a čel kotlík oválný (trychtýřový), rš žlabu/průměr svodu 330/120 mm</t>
  </si>
  <si>
    <t>https://podminky.urs.cz/item/CS_URS_2023_01/764511643</t>
  </si>
  <si>
    <t>47</t>
  </si>
  <si>
    <t>764518623</t>
  </si>
  <si>
    <t>Svody kruhové včetně objímek, kolen, odskoků z Pz s povrchovou úpravou průměru 120 mm</t>
  </si>
  <si>
    <t>-113387180</t>
  </si>
  <si>
    <t>Svod z pozinkovaného plechu s upraveným povrchem včetně objímek, kolen a odskoků kruhový, průměru 120 mm</t>
  </si>
  <si>
    <t>https://podminky.urs.cz/item/CS_URS_2023_01/764518623</t>
  </si>
  <si>
    <t>48</t>
  </si>
  <si>
    <t>998764102</t>
  </si>
  <si>
    <t>Přesun hmot tonážní pro konstrukce klempířské v objektech v přes 6 do 12 m</t>
  </si>
  <si>
    <t>-1202949240</t>
  </si>
  <si>
    <t>Přesun hmot pro konstrukce klempířské stanovený z hmotnosti přesunovaného materiálu vodorovná dopravní vzdálenost do 50 m v objektech výšky přes 6 do 12 m</t>
  </si>
  <si>
    <t>https://podminky.urs.cz/item/CS_URS_2023_01/998764102</t>
  </si>
  <si>
    <t>49</t>
  </si>
  <si>
    <t>998764181</t>
  </si>
  <si>
    <t>Příplatek k přesunu hmot tonážní 764 prováděný bez použití mechanizace</t>
  </si>
  <si>
    <t>114161349</t>
  </si>
  <si>
    <t>Přesun hmot pro konstrukce klempířské stanovený z hmotnosti přesunovaného materiálu Příplatek k cenám za přesun prováděný bez použití mechanizace pro jakoukoliv výšku objektu</t>
  </si>
  <si>
    <t>https://podminky.urs.cz/item/CS_URS_2023_01/998764181</t>
  </si>
  <si>
    <t>765</t>
  </si>
  <si>
    <t>Krytina skládaná</t>
  </si>
  <si>
    <t>50</t>
  </si>
  <si>
    <t>765131051</t>
  </si>
  <si>
    <t>Montáž vláknocementové krytiny do 30° skládané ze šablon jednoduché krytí počtu do 10 ks/m2</t>
  </si>
  <si>
    <t>351587027</t>
  </si>
  <si>
    <t>Montáž vláknocementové krytiny skládané sklonu střechy do 30° jednoduché krytí ze šablon, počet desek do 10 ks/m2</t>
  </si>
  <si>
    <t>https://podminky.urs.cz/item/CS_URS_2023_01/765131051</t>
  </si>
  <si>
    <t>51</t>
  </si>
  <si>
    <t>765131803</t>
  </si>
  <si>
    <t>Demontáž azbestocementové skládané krytiny sklonu do 30° do suti</t>
  </si>
  <si>
    <t>1313195508</t>
  </si>
  <si>
    <t>Demontáž azbestocementové krytiny skládané sklonu do 30° do suti</t>
  </si>
  <si>
    <t>https://podminky.urs.cz/item/CS_URS_2023_01/765131803</t>
  </si>
  <si>
    <t>52</t>
  </si>
  <si>
    <t>765131811</t>
  </si>
  <si>
    <t>Demontáž vláknocementové skládané krytiny sklonu do 30° k dalšímu použití</t>
  </si>
  <si>
    <t>1685781065</t>
  </si>
  <si>
    <t>Demontáž vláknocementové krytiny skládané sklonu do 30° k dalšímu použití</t>
  </si>
  <si>
    <t>https://podminky.urs.cz/item/CS_URS_2023_01/765131811</t>
  </si>
  <si>
    <t>rozebrání ro napojení</t>
  </si>
  <si>
    <t>2,0*6,2*2</t>
  </si>
  <si>
    <t>53</t>
  </si>
  <si>
    <t>765131823</t>
  </si>
  <si>
    <t>Demontáž hřebene nebo nároží z hřebenáčů azbestocementové skládané krytiny sklonu do 30° do suti</t>
  </si>
  <si>
    <t>968288925</t>
  </si>
  <si>
    <t>Demontáž azbestocementové krytiny skládané sklonu do 30° hřebene nebo nároží z hřebenáčů do suti</t>
  </si>
  <si>
    <t>https://podminky.urs.cz/item/CS_URS_2023_01/765131823</t>
  </si>
  <si>
    <t>65+51,4</t>
  </si>
  <si>
    <t>54</t>
  </si>
  <si>
    <t>765133001</t>
  </si>
  <si>
    <t>Krytina vláknocementová sklonu do 30° skládaná ze šablon s povrchem hladkým</t>
  </si>
  <si>
    <t>-835770778</t>
  </si>
  <si>
    <t>Krytina vláknocementová skládaná ze šablon jednoduché krytí sklonu do 30° s povrchem hladkým</t>
  </si>
  <si>
    <t>https://podminky.urs.cz/item/CS_URS_2023_01/765133001</t>
  </si>
  <si>
    <t>698,5</t>
  </si>
  <si>
    <t>55</t>
  </si>
  <si>
    <t>765133011</t>
  </si>
  <si>
    <t>Okapová hrana vláknocementové krytiny jednoduché krytí ze šablon povrchem hladkým</t>
  </si>
  <si>
    <t>-1883605304</t>
  </si>
  <si>
    <t>Krytina vláknocementová skládaná ze šablon okapová hrana, krytí jednoduché lemovací řadou, s povrchem hladkým</t>
  </si>
  <si>
    <t>https://podminky.urs.cz/item/CS_URS_2023_01/765133011</t>
  </si>
  <si>
    <t>56</t>
  </si>
  <si>
    <t>765133029</t>
  </si>
  <si>
    <t>Nároží vláknocementové krytiny z hřebenáčů s větracím pásem</t>
  </si>
  <si>
    <t>1345441194</t>
  </si>
  <si>
    <t>Krytina vláknocementová skládaná ze šablon nároží z  hřebenáčů s vloženým větracím pásem</t>
  </si>
  <si>
    <t>https://podminky.urs.cz/item/CS_URS_2023_01/765133029</t>
  </si>
  <si>
    <t>KL25</t>
  </si>
  <si>
    <t>60,8</t>
  </si>
  <si>
    <t>KL29</t>
  </si>
  <si>
    <t>4,2</t>
  </si>
  <si>
    <t>57</t>
  </si>
  <si>
    <t>765133035</t>
  </si>
  <si>
    <t>Hřeben vláknocementové krytiny z hřebenáčů s větracím pásem</t>
  </si>
  <si>
    <t>-1827733538</t>
  </si>
  <si>
    <t>Krytina vláknocementová skládaná ze šablon hřeben z  hřebenáčů s vloženým větracím pásem</t>
  </si>
  <si>
    <t>https://podminky.urs.cz/item/CS_URS_2023_01/765133035</t>
  </si>
  <si>
    <t>KL23</t>
  </si>
  <si>
    <t>6,2+28+11,5+5,7</t>
  </si>
  <si>
    <t>58</t>
  </si>
  <si>
    <t>765133041</t>
  </si>
  <si>
    <t>Úžlabí vláknocementové krytiny zasekáním šablon podél oplechování</t>
  </si>
  <si>
    <t>-1835370711</t>
  </si>
  <si>
    <t>Krytina vláknocementová skládaná ze šablon úžlabí zasekáním desek podél oplechování</t>
  </si>
  <si>
    <t>https://podminky.urs.cz/item/CS_URS_2023_01/765133041</t>
  </si>
  <si>
    <t>59</t>
  </si>
  <si>
    <t>765135013</t>
  </si>
  <si>
    <t>Montáž střešních výlezů skládané vláknocementové krytiny pl přes 0,25 do 1 m2</t>
  </si>
  <si>
    <t>-114185509</t>
  </si>
  <si>
    <t>Montáž střešních doplňků vláknocementové krytiny skládané střešních výlezů, plochy jednotlivě přes 0,25 do 1,0 m2</t>
  </si>
  <si>
    <t>https://podminky.urs.cz/item/CS_URS_2023_01/765135013</t>
  </si>
  <si>
    <t>60</t>
  </si>
  <si>
    <t>RMAT0001</t>
  </si>
  <si>
    <t>třešní výlez termoizolační FWP U3 66 x 78 cm-třešní výlez termoizolační FAKRO FWP U3 , tepelně-izolačním zasklením (dvojsklo) se součinitelem prostupu tepla Uskla = 1,0 W/m2K,</t>
  </si>
  <si>
    <t>-1439464930</t>
  </si>
  <si>
    <t>61</t>
  </si>
  <si>
    <t>765191021</t>
  </si>
  <si>
    <t>Montáž pojistné hydroizolační nebo parotěsné fólie kladené ve sklonu přes 20° s lepenými spoji na krokve</t>
  </si>
  <si>
    <t>1782413971</t>
  </si>
  <si>
    <t>Montáž pojistné hydroizolační nebo parotěsné fólie kladené ve sklonu přes 20° s lepenými přesahy na krokve</t>
  </si>
  <si>
    <t>https://podminky.urs.cz/item/CS_URS_2023_01/765191021</t>
  </si>
  <si>
    <t>62</t>
  </si>
  <si>
    <t>28329268</t>
  </si>
  <si>
    <t>fólie nekontaktní nízkodifuzně propustná PE mikroperforovaná pro doplňkovou hydroizolační vrstvu třípláštových střech (reakce na oheň - třída E) 140g/m2</t>
  </si>
  <si>
    <t>-2056691239</t>
  </si>
  <si>
    <t>698,5*1,2 'Přepočtené koeficientem množství</t>
  </si>
  <si>
    <t>63</t>
  </si>
  <si>
    <t>765191031</t>
  </si>
  <si>
    <t>Lepení těsnících pásků pod kontralatě</t>
  </si>
  <si>
    <t>592479746</t>
  </si>
  <si>
    <t>Montáž pojistné hydroizolační nebo parotěsné fólie lepení těsnících pásků pod kontralatě</t>
  </si>
  <si>
    <t>https://podminky.urs.cz/item/CS_URS_2023_01/765191031</t>
  </si>
  <si>
    <t>64</t>
  </si>
  <si>
    <t>28329303</t>
  </si>
  <si>
    <t>páska těsnící jednostranně lepící butylkaučuková pod kontralatě š 50mm</t>
  </si>
  <si>
    <t>1591108238</t>
  </si>
  <si>
    <t>776,111*1,1 'Přepočtené koeficientem množství</t>
  </si>
  <si>
    <t>65</t>
  </si>
  <si>
    <t>765191041</t>
  </si>
  <si>
    <t>Montáž pojistné hydroizolační nebo parotěsné fólie střešních prostupů DN do 150 mm</t>
  </si>
  <si>
    <t>846604117</t>
  </si>
  <si>
    <t>Montáž pojistné hydroizolační nebo parotěsné fólie v místech střešních prostupů průměru do 150 mm</t>
  </si>
  <si>
    <t>https://podminky.urs.cz/item/CS_URS_2023_01/765191041</t>
  </si>
  <si>
    <t>66</t>
  </si>
  <si>
    <t>765191045</t>
  </si>
  <si>
    <t>Montáž pojistné hydroizolační nebo parotěsné fólie střešních prostupů plochy přes 1 m2</t>
  </si>
  <si>
    <t>-659466054</t>
  </si>
  <si>
    <t>Montáž pojistné hydroizolační nebo parotěsné fólie v místech střešních prostupů plochy jednotlivě přes 1 m2</t>
  </si>
  <si>
    <t>https://podminky.urs.cz/item/CS_URS_2023_01/765191045</t>
  </si>
  <si>
    <t>67</t>
  </si>
  <si>
    <t>765191051</t>
  </si>
  <si>
    <t>Montáž pojistné hydroizolační nebo parotěsné fólie hřebene větrané střechy</t>
  </si>
  <si>
    <t>-7775162</t>
  </si>
  <si>
    <t>Montáž pojistné hydroizolační nebo parotěsné fólie hřebene nebo nároží, střechy větrané</t>
  </si>
  <si>
    <t>https://podminky.urs.cz/item/CS_URS_2023_01/765191051</t>
  </si>
  <si>
    <t>68</t>
  </si>
  <si>
    <t>765191061</t>
  </si>
  <si>
    <t>Montáž pojistné hydroizolační nebo parotěsné fólie úžlabí větrané střechy</t>
  </si>
  <si>
    <t>163905304</t>
  </si>
  <si>
    <t>Montáž pojistné hydroizolační nebo parotěsné fólie úžlabí, střechy větrané</t>
  </si>
  <si>
    <t>https://podminky.urs.cz/item/CS_URS_2023_01/765191061</t>
  </si>
  <si>
    <t>69</t>
  </si>
  <si>
    <t>765191071</t>
  </si>
  <si>
    <t>Montáž pojistné hydroizolační nebo parotěsné fólie okapu</t>
  </si>
  <si>
    <t>513068702</t>
  </si>
  <si>
    <t>Montáž pojistné hydroizolační nebo parotěsné fólie okapu přesahem na okapnici</t>
  </si>
  <si>
    <t>https://podminky.urs.cz/item/CS_URS_2023_01/765191071</t>
  </si>
  <si>
    <t>70</t>
  </si>
  <si>
    <t>765191901</t>
  </si>
  <si>
    <t>Demontáž pojistné hydroizolační fólie kladené ve sklonu do 30°</t>
  </si>
  <si>
    <t>327123936</t>
  </si>
  <si>
    <t>https://podminky.urs.cz/item/CS_URS_2023_01/765191901</t>
  </si>
  <si>
    <t>71</t>
  </si>
  <si>
    <t>765192001</t>
  </si>
  <si>
    <t>Nouzové (provizorní) zakrytí střechy plachtou</t>
  </si>
  <si>
    <t>-975076948</t>
  </si>
  <si>
    <t>Nouzové zakrytí střechy plachtou</t>
  </si>
  <si>
    <t>https://podminky.urs.cz/item/CS_URS_2023_01/765192001</t>
  </si>
  <si>
    <t>72</t>
  </si>
  <si>
    <t>765192811</t>
  </si>
  <si>
    <t>Demontáž střešního výlezu jakékoliv plochy</t>
  </si>
  <si>
    <t>-866561680</t>
  </si>
  <si>
    <t>https://podminky.urs.cz/item/CS_URS_2023_01/765192811</t>
  </si>
  <si>
    <t>73</t>
  </si>
  <si>
    <t>998765102</t>
  </si>
  <si>
    <t>Přesun hmot tonážní pro krytiny skládané v objektech v přes 6 do 12 m</t>
  </si>
  <si>
    <t>734079631</t>
  </si>
  <si>
    <t>Přesun hmot pro krytiny skládané stanovený z hmotnosti přesunovaného materiálu vodorovná dopravní vzdálenost do 50 m na objektech výšky přes 6 do 12 m</t>
  </si>
  <si>
    <t>https://podminky.urs.cz/item/CS_URS_2023_01/998765102</t>
  </si>
  <si>
    <t>74</t>
  </si>
  <si>
    <t>998765181</t>
  </si>
  <si>
    <t>Příplatek k přesunu hmot tonážní 765 prováděný bez použití mechanizace</t>
  </si>
  <si>
    <t>-170727371</t>
  </si>
  <si>
    <t>Přesun hmot pro krytiny skládané stanovený z hmotnosti přesunovaného materiálu Příplatek k cenám za přesun prováděný bez použití mechanizace pro jakoukoliv výšku objektu</t>
  </si>
  <si>
    <t>https://podminky.urs.cz/item/CS_URS_2023_01/998765181</t>
  </si>
  <si>
    <t>767</t>
  </si>
  <si>
    <t>Konstrukce zámečnické</t>
  </si>
  <si>
    <t>75</t>
  </si>
  <si>
    <t>767851101</t>
  </si>
  <si>
    <t>Montáž lávek komínových - pochůzné konstrukce (rám a rošty)</t>
  </si>
  <si>
    <t>1749098547</t>
  </si>
  <si>
    <t>Montáž komínových lávek pochůzné konstrukce (rám a rošty)</t>
  </si>
  <si>
    <t>https://podminky.urs.cz/item/CS_URS_2023_01/767851101</t>
  </si>
  <si>
    <t>0,8*5</t>
  </si>
  <si>
    <t>76</t>
  </si>
  <si>
    <t>767851104</t>
  </si>
  <si>
    <t>Montáž lávek komínových - kompletní celé lávky</t>
  </si>
  <si>
    <t>807763986</t>
  </si>
  <si>
    <t>Montáž komínových lávek kompletní celé lávky</t>
  </si>
  <si>
    <t>https://podminky.urs.cz/item/CS_URS_2023_01/767851104</t>
  </si>
  <si>
    <t>1,2*4</t>
  </si>
  <si>
    <t>77</t>
  </si>
  <si>
    <t>CEM01</t>
  </si>
  <si>
    <t>Komínová lávka -Stoupací plošina 250x1200 mm</t>
  </si>
  <si>
    <t>-999946172</t>
  </si>
  <si>
    <t>78</t>
  </si>
  <si>
    <t>CEM 02</t>
  </si>
  <si>
    <t>Komínová lávka -Zábradlí ke stoupací_x000D_
plošině - výška zábradlí_x000D_
1 100 mm</t>
  </si>
  <si>
    <t>-2048231149</t>
  </si>
  <si>
    <t>Komínová lávka -Zábradlí ke stoupací
plošině - výška zábradlí
1 100 mm</t>
  </si>
  <si>
    <t>79</t>
  </si>
  <si>
    <t>CEM 03</t>
  </si>
  <si>
    <t>Stoupací plošina 250x800 mm</t>
  </si>
  <si>
    <t>-1379675373</t>
  </si>
  <si>
    <t>80</t>
  </si>
  <si>
    <t>CEM 04</t>
  </si>
  <si>
    <t>Vzpěra pro stoupací plošinu 300x250 mm</t>
  </si>
  <si>
    <t>-1909229410</t>
  </si>
  <si>
    <t>81</t>
  </si>
  <si>
    <t>CEM 05</t>
  </si>
  <si>
    <t>Spojka stoupací plošiny 100x300 mm</t>
  </si>
  <si>
    <t>-1951445297</t>
  </si>
  <si>
    <t>82</t>
  </si>
  <si>
    <t>998767202</t>
  </si>
  <si>
    <t>Přesun hmot procentní pro zámečnické konstrukce v objektech v přes 6 do 12 m</t>
  </si>
  <si>
    <t>%</t>
  </si>
  <si>
    <t>1749925284</t>
  </si>
  <si>
    <t>Přesun hmot pro zámečnické konstrukce stanovený procentní sazbou (%) z ceny vodorovná dopravní vzdálenost do 50 m v objektech výšky přes 6 do 12 m</t>
  </si>
  <si>
    <t>https://podminky.urs.cz/item/CS_URS_2023_01/998767202</t>
  </si>
  <si>
    <t>783</t>
  </si>
  <si>
    <t>Dokončovací práce - nátěry</t>
  </si>
  <si>
    <t>83</t>
  </si>
  <si>
    <t>783201403</t>
  </si>
  <si>
    <t>Oprášení tesařských konstrukcí před provedením nátěru</t>
  </si>
  <si>
    <t>-366157340</t>
  </si>
  <si>
    <t>Příprava podkladu tesařských konstrukcí před provedením nátěru oprášení</t>
  </si>
  <si>
    <t>https://podminky.urs.cz/item/CS_URS_2023_01/783201403</t>
  </si>
  <si>
    <t>84</t>
  </si>
  <si>
    <t>783214121</t>
  </si>
  <si>
    <t>Sanační biocidní ošetření stříkáním tesařských konstrukcí zabudovaných do konstrukce</t>
  </si>
  <si>
    <t>764529707</t>
  </si>
  <si>
    <t>Sanační napouštěcí nátěr tesařských prvků proti dřevokazným houbám, hmyzu a plísním zabudovaných do konstrukce, aplikovaný stříkáním</t>
  </si>
  <si>
    <t>https://podminky.urs.cz/item/CS_URS_2023_01/783214121</t>
  </si>
  <si>
    <t>odhad</t>
  </si>
  <si>
    <t>698,500*2</t>
  </si>
  <si>
    <t>VRN</t>
  </si>
  <si>
    <t>Vedlejší rozpočtové náklady</t>
  </si>
  <si>
    <t>VRN1</t>
  </si>
  <si>
    <t>Průzkumné, geodetické a projektové práce</t>
  </si>
  <si>
    <t>85</t>
  </si>
  <si>
    <t>013254000</t>
  </si>
  <si>
    <t>Dokumentace skutečného provedení stavby</t>
  </si>
  <si>
    <t>1024</t>
  </si>
  <si>
    <t>1062033186</t>
  </si>
  <si>
    <t>https://podminky.urs.cz/item/CS_URS_2023_01/013254000</t>
  </si>
  <si>
    <t>VRN3</t>
  </si>
  <si>
    <t>Zařízení staveniště</t>
  </si>
  <si>
    <t>86</t>
  </si>
  <si>
    <t>030001000</t>
  </si>
  <si>
    <t>1054851078</t>
  </si>
  <si>
    <t>https://podminky.urs.cz/item/CS_URS_2023_01/030001000</t>
  </si>
  <si>
    <t>VRN6</t>
  </si>
  <si>
    <t>Územní vlivy</t>
  </si>
  <si>
    <t>87</t>
  </si>
  <si>
    <t>064203000</t>
  </si>
  <si>
    <t>Práce se škodlivými materiály</t>
  </si>
  <si>
    <t>1496272041</t>
  </si>
  <si>
    <t>https://podminky.urs.cz/item/CS_URS_2023_01/064203000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</si>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</sst>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1" fillId="4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3" xfId="0" applyNumberFormat="1" applyFont="1" applyBorder="1"/>
    <xf numFmtId="166" fontId="31" fillId="0" borderId="14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3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167" fontId="37" fillId="0" borderId="23" xfId="0" applyNumberFormat="1" applyFont="1" applyBorder="1" applyAlignment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1/762342812" TargetMode="External"/><Relationship Id="rId21" Type="http://schemas.openxmlformats.org/officeDocument/2006/relationships/hyperlink" Target="https://podminky.urs.cz/item/CS_URS_2023_01/762331942" TargetMode="External"/><Relationship Id="rId42" Type="http://schemas.openxmlformats.org/officeDocument/2006/relationships/hyperlink" Target="https://podminky.urs.cz/item/CS_URS_2023_01/764511622" TargetMode="External"/><Relationship Id="rId47" Type="http://schemas.openxmlformats.org/officeDocument/2006/relationships/hyperlink" Target="https://podminky.urs.cz/item/CS_URS_2023_01/765131051" TargetMode="External"/><Relationship Id="rId63" Type="http://schemas.openxmlformats.org/officeDocument/2006/relationships/hyperlink" Target="https://podminky.urs.cz/item/CS_URS_2023_01/765191071" TargetMode="External"/><Relationship Id="rId68" Type="http://schemas.openxmlformats.org/officeDocument/2006/relationships/hyperlink" Target="https://podminky.urs.cz/item/CS_URS_2023_01/998765181" TargetMode="External"/><Relationship Id="rId16" Type="http://schemas.openxmlformats.org/officeDocument/2006/relationships/hyperlink" Target="https://podminky.urs.cz/item/CS_URS_2023_01/997013871" TargetMode="External"/><Relationship Id="rId11" Type="http://schemas.openxmlformats.org/officeDocument/2006/relationships/hyperlink" Target="https://podminky.urs.cz/item/CS_URS_2023_01/997013219" TargetMode="External"/><Relationship Id="rId24" Type="http://schemas.openxmlformats.org/officeDocument/2006/relationships/hyperlink" Target="https://podminky.urs.cz/item/CS_URS_2023_01/762342314" TargetMode="External"/><Relationship Id="rId32" Type="http://schemas.openxmlformats.org/officeDocument/2006/relationships/hyperlink" Target="https://podminky.urs.cz/item/CS_URS_2023_01/764002812" TargetMode="External"/><Relationship Id="rId37" Type="http://schemas.openxmlformats.org/officeDocument/2006/relationships/hyperlink" Target="https://podminky.urs.cz/item/CS_URS_2023_01/764211655" TargetMode="External"/><Relationship Id="rId40" Type="http://schemas.openxmlformats.org/officeDocument/2006/relationships/hyperlink" Target="https://podminky.urs.cz/item/CS_URS_2023_01/764314612" TargetMode="External"/><Relationship Id="rId45" Type="http://schemas.openxmlformats.org/officeDocument/2006/relationships/hyperlink" Target="https://podminky.urs.cz/item/CS_URS_2023_01/998764102" TargetMode="External"/><Relationship Id="rId53" Type="http://schemas.openxmlformats.org/officeDocument/2006/relationships/hyperlink" Target="https://podminky.urs.cz/item/CS_URS_2023_01/765133029" TargetMode="External"/><Relationship Id="rId58" Type="http://schemas.openxmlformats.org/officeDocument/2006/relationships/hyperlink" Target="https://podminky.urs.cz/item/CS_URS_2023_01/765191031" TargetMode="External"/><Relationship Id="rId66" Type="http://schemas.openxmlformats.org/officeDocument/2006/relationships/hyperlink" Target="https://podminky.urs.cz/item/CS_URS_2023_01/765192811" TargetMode="External"/><Relationship Id="rId74" Type="http://schemas.openxmlformats.org/officeDocument/2006/relationships/hyperlink" Target="https://podminky.urs.cz/item/CS_URS_2023_01/013254000" TargetMode="External"/><Relationship Id="rId5" Type="http://schemas.openxmlformats.org/officeDocument/2006/relationships/hyperlink" Target="https://podminky.urs.cz/item/CS_URS_2023_01/944511111" TargetMode="External"/><Relationship Id="rId61" Type="http://schemas.openxmlformats.org/officeDocument/2006/relationships/hyperlink" Target="https://podminky.urs.cz/item/CS_URS_2023_01/765191051" TargetMode="External"/><Relationship Id="rId19" Type="http://schemas.openxmlformats.org/officeDocument/2006/relationships/hyperlink" Target="https://podminky.urs.cz/item/CS_URS_2023_01/762083121" TargetMode="External"/><Relationship Id="rId14" Type="http://schemas.openxmlformats.org/officeDocument/2006/relationships/hyperlink" Target="https://podminky.urs.cz/item/CS_URS_2023_01/997013811" TargetMode="External"/><Relationship Id="rId22" Type="http://schemas.openxmlformats.org/officeDocument/2006/relationships/hyperlink" Target="https://podminky.urs.cz/item/CS_URS_2023_01/762332923" TargetMode="External"/><Relationship Id="rId27" Type="http://schemas.openxmlformats.org/officeDocument/2006/relationships/hyperlink" Target="https://podminky.urs.cz/item/CS_URS_2023_01/762395000" TargetMode="External"/><Relationship Id="rId30" Type="http://schemas.openxmlformats.org/officeDocument/2006/relationships/hyperlink" Target="https://podminky.urs.cz/item/CS_URS_2023_01/764001851" TargetMode="External"/><Relationship Id="rId35" Type="http://schemas.openxmlformats.org/officeDocument/2006/relationships/hyperlink" Target="https://podminky.urs.cz/item/CS_URS_2023_01/764004801" TargetMode="External"/><Relationship Id="rId43" Type="http://schemas.openxmlformats.org/officeDocument/2006/relationships/hyperlink" Target="https://podminky.urs.cz/item/CS_URS_2023_01/764511643" TargetMode="External"/><Relationship Id="rId48" Type="http://schemas.openxmlformats.org/officeDocument/2006/relationships/hyperlink" Target="https://podminky.urs.cz/item/CS_URS_2023_01/765131803" TargetMode="External"/><Relationship Id="rId56" Type="http://schemas.openxmlformats.org/officeDocument/2006/relationships/hyperlink" Target="https://podminky.urs.cz/item/CS_URS_2023_01/765135013" TargetMode="External"/><Relationship Id="rId64" Type="http://schemas.openxmlformats.org/officeDocument/2006/relationships/hyperlink" Target="https://podminky.urs.cz/item/CS_URS_2023_01/765191901" TargetMode="External"/><Relationship Id="rId69" Type="http://schemas.openxmlformats.org/officeDocument/2006/relationships/hyperlink" Target="https://podminky.urs.cz/item/CS_URS_2023_01/767851101" TargetMode="External"/><Relationship Id="rId77" Type="http://schemas.openxmlformats.org/officeDocument/2006/relationships/drawing" Target="../drawings/drawing2.xml"/><Relationship Id="rId8" Type="http://schemas.openxmlformats.org/officeDocument/2006/relationships/hyperlink" Target="https://podminky.urs.cz/item/CS_URS_2023_01/945412112" TargetMode="External"/><Relationship Id="rId51" Type="http://schemas.openxmlformats.org/officeDocument/2006/relationships/hyperlink" Target="https://podminky.urs.cz/item/CS_URS_2023_01/765133001" TargetMode="External"/><Relationship Id="rId72" Type="http://schemas.openxmlformats.org/officeDocument/2006/relationships/hyperlink" Target="https://podminky.urs.cz/item/CS_URS_2023_01/783201403" TargetMode="External"/><Relationship Id="rId3" Type="http://schemas.openxmlformats.org/officeDocument/2006/relationships/hyperlink" Target="https://podminky.urs.cz/item/CS_URS_2023_01/941321322" TargetMode="External"/><Relationship Id="rId12" Type="http://schemas.openxmlformats.org/officeDocument/2006/relationships/hyperlink" Target="https://podminky.urs.cz/item/CS_URS_2023_01/997013501" TargetMode="External"/><Relationship Id="rId17" Type="http://schemas.openxmlformats.org/officeDocument/2006/relationships/hyperlink" Target="https://podminky.urs.cz/item/CS_URS_2023_01/998018002" TargetMode="External"/><Relationship Id="rId25" Type="http://schemas.openxmlformats.org/officeDocument/2006/relationships/hyperlink" Target="https://podminky.urs.cz/item/CS_URS_2023_01/762342511" TargetMode="External"/><Relationship Id="rId33" Type="http://schemas.openxmlformats.org/officeDocument/2006/relationships/hyperlink" Target="https://podminky.urs.cz/item/CS_URS_2023_01/764002831" TargetMode="External"/><Relationship Id="rId38" Type="http://schemas.openxmlformats.org/officeDocument/2006/relationships/hyperlink" Target="https://podminky.urs.cz/item/CS_URS_2023_01/764212606" TargetMode="External"/><Relationship Id="rId46" Type="http://schemas.openxmlformats.org/officeDocument/2006/relationships/hyperlink" Target="https://podminky.urs.cz/item/CS_URS_2023_01/998764181" TargetMode="External"/><Relationship Id="rId59" Type="http://schemas.openxmlformats.org/officeDocument/2006/relationships/hyperlink" Target="https://podminky.urs.cz/item/CS_URS_2023_01/765191041" TargetMode="External"/><Relationship Id="rId67" Type="http://schemas.openxmlformats.org/officeDocument/2006/relationships/hyperlink" Target="https://podminky.urs.cz/item/CS_URS_2023_01/998765102" TargetMode="External"/><Relationship Id="rId20" Type="http://schemas.openxmlformats.org/officeDocument/2006/relationships/hyperlink" Target="https://podminky.urs.cz/item/CS_URS_2023_01/762331931" TargetMode="External"/><Relationship Id="rId41" Type="http://schemas.openxmlformats.org/officeDocument/2006/relationships/hyperlink" Target="https://podminky.urs.cz/item/CS_URS_2023_01/764511602" TargetMode="External"/><Relationship Id="rId54" Type="http://schemas.openxmlformats.org/officeDocument/2006/relationships/hyperlink" Target="https://podminky.urs.cz/item/CS_URS_2023_01/765133035" TargetMode="External"/><Relationship Id="rId62" Type="http://schemas.openxmlformats.org/officeDocument/2006/relationships/hyperlink" Target="https://podminky.urs.cz/item/CS_URS_2023_01/765191061" TargetMode="External"/><Relationship Id="rId70" Type="http://schemas.openxmlformats.org/officeDocument/2006/relationships/hyperlink" Target="https://podminky.urs.cz/item/CS_URS_2023_01/767851104" TargetMode="External"/><Relationship Id="rId75" Type="http://schemas.openxmlformats.org/officeDocument/2006/relationships/hyperlink" Target="https://podminky.urs.cz/item/CS_URS_2023_01/030001000" TargetMode="External"/><Relationship Id="rId1" Type="http://schemas.openxmlformats.org/officeDocument/2006/relationships/hyperlink" Target="https://podminky.urs.cz/item/CS_URS_2023_01/941321111" TargetMode="External"/><Relationship Id="rId6" Type="http://schemas.openxmlformats.org/officeDocument/2006/relationships/hyperlink" Target="https://podminky.urs.cz/item/CS_URS_2023_01/944511211" TargetMode="External"/><Relationship Id="rId15" Type="http://schemas.openxmlformats.org/officeDocument/2006/relationships/hyperlink" Target="https://podminky.urs.cz/item/CS_URS_2023_01/997013821" TargetMode="External"/><Relationship Id="rId23" Type="http://schemas.openxmlformats.org/officeDocument/2006/relationships/hyperlink" Target="https://podminky.urs.cz/item/CS_URS_2023_01/762332924" TargetMode="External"/><Relationship Id="rId28" Type="http://schemas.openxmlformats.org/officeDocument/2006/relationships/hyperlink" Target="https://podminky.urs.cz/item/CS_URS_2023_01/998762102" TargetMode="External"/><Relationship Id="rId36" Type="http://schemas.openxmlformats.org/officeDocument/2006/relationships/hyperlink" Target="https://podminky.urs.cz/item/CS_URS_2023_01/764004861" TargetMode="External"/><Relationship Id="rId49" Type="http://schemas.openxmlformats.org/officeDocument/2006/relationships/hyperlink" Target="https://podminky.urs.cz/item/CS_URS_2023_01/765131811" TargetMode="External"/><Relationship Id="rId57" Type="http://schemas.openxmlformats.org/officeDocument/2006/relationships/hyperlink" Target="https://podminky.urs.cz/item/CS_URS_2023_01/765191021" TargetMode="External"/><Relationship Id="rId10" Type="http://schemas.openxmlformats.org/officeDocument/2006/relationships/hyperlink" Target="https://podminky.urs.cz/item/CS_URS_2023_01/997013213" TargetMode="External"/><Relationship Id="rId31" Type="http://schemas.openxmlformats.org/officeDocument/2006/relationships/hyperlink" Target="https://podminky.urs.cz/item/CS_URS_2023_01/764001891" TargetMode="External"/><Relationship Id="rId44" Type="http://schemas.openxmlformats.org/officeDocument/2006/relationships/hyperlink" Target="https://podminky.urs.cz/item/CS_URS_2023_01/764518623" TargetMode="External"/><Relationship Id="rId52" Type="http://schemas.openxmlformats.org/officeDocument/2006/relationships/hyperlink" Target="https://podminky.urs.cz/item/CS_URS_2023_01/765133011" TargetMode="External"/><Relationship Id="rId60" Type="http://schemas.openxmlformats.org/officeDocument/2006/relationships/hyperlink" Target="https://podminky.urs.cz/item/CS_URS_2023_01/765191045" TargetMode="External"/><Relationship Id="rId65" Type="http://schemas.openxmlformats.org/officeDocument/2006/relationships/hyperlink" Target="https://podminky.urs.cz/item/CS_URS_2023_01/765192001" TargetMode="External"/><Relationship Id="rId73" Type="http://schemas.openxmlformats.org/officeDocument/2006/relationships/hyperlink" Target="https://podminky.urs.cz/item/CS_URS_2023_01/783214121" TargetMode="External"/><Relationship Id="rId4" Type="http://schemas.openxmlformats.org/officeDocument/2006/relationships/hyperlink" Target="https://podminky.urs.cz/item/CS_URS_2023_01/941321811" TargetMode="External"/><Relationship Id="rId9" Type="http://schemas.openxmlformats.org/officeDocument/2006/relationships/hyperlink" Target="https://podminky.urs.cz/item/CS_URS_2023_01/997006004" TargetMode="External"/><Relationship Id="rId13" Type="http://schemas.openxmlformats.org/officeDocument/2006/relationships/hyperlink" Target="https://podminky.urs.cz/item/CS_URS_2023_01/997013509" TargetMode="External"/><Relationship Id="rId18" Type="http://schemas.openxmlformats.org/officeDocument/2006/relationships/hyperlink" Target="https://podminky.urs.cz/item/CS_URS_2023_01/741810001" TargetMode="External"/><Relationship Id="rId39" Type="http://schemas.openxmlformats.org/officeDocument/2006/relationships/hyperlink" Target="https://podminky.urs.cz/item/CS_URS_2023_01/764212663" TargetMode="External"/><Relationship Id="rId34" Type="http://schemas.openxmlformats.org/officeDocument/2006/relationships/hyperlink" Target="https://podminky.urs.cz/item/CS_URS_2023_01/764002881" TargetMode="External"/><Relationship Id="rId50" Type="http://schemas.openxmlformats.org/officeDocument/2006/relationships/hyperlink" Target="https://podminky.urs.cz/item/CS_URS_2023_01/765131823" TargetMode="External"/><Relationship Id="rId55" Type="http://schemas.openxmlformats.org/officeDocument/2006/relationships/hyperlink" Target="https://podminky.urs.cz/item/CS_URS_2023_01/765133041" TargetMode="External"/><Relationship Id="rId76" Type="http://schemas.openxmlformats.org/officeDocument/2006/relationships/hyperlink" Target="https://podminky.urs.cz/item/CS_URS_2023_01/064203000" TargetMode="External"/><Relationship Id="rId7" Type="http://schemas.openxmlformats.org/officeDocument/2006/relationships/hyperlink" Target="https://podminky.urs.cz/item/CS_URS_2023_01/944511811" TargetMode="External"/><Relationship Id="rId71" Type="http://schemas.openxmlformats.org/officeDocument/2006/relationships/hyperlink" Target="https://podminky.urs.cz/item/CS_URS_2023_01/998767202" TargetMode="External"/><Relationship Id="rId2" Type="http://schemas.openxmlformats.org/officeDocument/2006/relationships/hyperlink" Target="https://podminky.urs.cz/item/CS_URS_2023_01/941321211" TargetMode="External"/><Relationship Id="rId29" Type="http://schemas.openxmlformats.org/officeDocument/2006/relationships/hyperlink" Target="https://podminky.urs.cz/item/CS_URS_2023_01/9987621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opLeftCell="A2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R5" s="20"/>
      <c r="BE5" s="255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R6" s="20"/>
      <c r="BE6" s="256"/>
      <c r="BS6" s="17" t="s">
        <v>6</v>
      </c>
    </row>
    <row r="7" spans="1:74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56"/>
      <c r="BS7" s="17" t="s">
        <v>6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56"/>
      <c r="BS8" s="17" t="s">
        <v>6</v>
      </c>
    </row>
    <row r="9" spans="1:74" ht="14.45" customHeight="1">
      <c r="B9" s="20"/>
      <c r="AR9" s="20"/>
      <c r="BE9" s="256"/>
      <c r="BS9" s="17" t="s">
        <v>6</v>
      </c>
    </row>
    <row r="10" spans="1:74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56"/>
      <c r="BS10" s="17" t="s">
        <v>6</v>
      </c>
    </row>
    <row r="11" spans="1:74" ht="18.399999999999999" customHeight="1">
      <c r="B11" s="20"/>
      <c r="E11" s="25" t="s">
        <v>27</v>
      </c>
      <c r="AK11" s="27" t="s">
        <v>28</v>
      </c>
      <c r="AN11" s="25" t="s">
        <v>19</v>
      </c>
      <c r="AR11" s="20"/>
      <c r="BE11" s="256"/>
      <c r="BS11" s="17" t="s">
        <v>6</v>
      </c>
    </row>
    <row r="12" spans="1:74" ht="6.95" customHeight="1">
      <c r="B12" s="20"/>
      <c r="AR12" s="20"/>
      <c r="BE12" s="256"/>
      <c r="BS12" s="17" t="s">
        <v>6</v>
      </c>
    </row>
    <row r="13" spans="1:74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56"/>
      <c r="BS13" s="17" t="s">
        <v>6</v>
      </c>
    </row>
    <row r="14" spans="1:74" ht="12.75">
      <c r="B14" s="20"/>
      <c r="E14" s="261" t="s">
        <v>30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7" t="s">
        <v>28</v>
      </c>
      <c r="AN14" s="29" t="s">
        <v>30</v>
      </c>
      <c r="AR14" s="20"/>
      <c r="BE14" s="256"/>
      <c r="BS14" s="17" t="s">
        <v>6</v>
      </c>
    </row>
    <row r="15" spans="1:74" ht="6.95" customHeight="1">
      <c r="B15" s="20"/>
      <c r="AR15" s="20"/>
      <c r="BE15" s="256"/>
      <c r="BS15" s="17" t="s">
        <v>4</v>
      </c>
    </row>
    <row r="16" spans="1:74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56"/>
      <c r="BS16" s="17" t="s">
        <v>4</v>
      </c>
    </row>
    <row r="17" spans="2:71" ht="18.399999999999999" customHeight="1">
      <c r="B17" s="20"/>
      <c r="E17" s="25" t="s">
        <v>32</v>
      </c>
      <c r="AK17" s="27" t="s">
        <v>28</v>
      </c>
      <c r="AN17" s="25" t="s">
        <v>19</v>
      </c>
      <c r="AR17" s="20"/>
      <c r="BE17" s="256"/>
      <c r="BS17" s="17" t="s">
        <v>33</v>
      </c>
    </row>
    <row r="18" spans="2:71" ht="6.95" customHeight="1">
      <c r="B18" s="20"/>
      <c r="AR18" s="20"/>
      <c r="BE18" s="256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35</v>
      </c>
      <c r="AR19" s="20"/>
      <c r="BE19" s="256"/>
      <c r="BS19" s="17" t="s">
        <v>6</v>
      </c>
    </row>
    <row r="20" spans="2:71" ht="18.399999999999999" customHeight="1">
      <c r="B20" s="20"/>
      <c r="E20" s="25" t="s">
        <v>36</v>
      </c>
      <c r="AK20" s="27" t="s">
        <v>28</v>
      </c>
      <c r="AN20" s="25" t="s">
        <v>37</v>
      </c>
      <c r="AR20" s="20"/>
      <c r="BE20" s="256"/>
      <c r="BS20" s="17" t="s">
        <v>33</v>
      </c>
    </row>
    <row r="21" spans="2:71" ht="6.95" customHeight="1">
      <c r="B21" s="20"/>
      <c r="AR21" s="20"/>
      <c r="BE21" s="256"/>
    </row>
    <row r="22" spans="2:71" ht="12" customHeight="1">
      <c r="B22" s="20"/>
      <c r="D22" s="27" t="s">
        <v>38</v>
      </c>
      <c r="AR22" s="20"/>
      <c r="BE22" s="256"/>
    </row>
    <row r="23" spans="2:71" ht="47.25" customHeight="1">
      <c r="B23" s="20"/>
      <c r="E23" s="263" t="s">
        <v>39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R23" s="20"/>
      <c r="BE23" s="256"/>
    </row>
    <row r="24" spans="2:71" ht="6.95" customHeight="1">
      <c r="B24" s="20"/>
      <c r="AR24" s="20"/>
      <c r="BE24" s="256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2:71" s="1" customFormat="1" ht="25.9" customHeight="1">
      <c r="B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4">
        <f>ROUND(AG54,2)</f>
        <v>0</v>
      </c>
      <c r="AL26" s="265"/>
      <c r="AM26" s="265"/>
      <c r="AN26" s="265"/>
      <c r="AO26" s="265"/>
      <c r="AR26" s="32"/>
      <c r="BE26" s="256"/>
    </row>
    <row r="27" spans="2:71" s="1" customFormat="1" ht="6.95" customHeight="1">
      <c r="B27" s="32"/>
      <c r="AR27" s="32"/>
      <c r="BE27" s="256"/>
    </row>
    <row r="28" spans="2:71" s="1" customFormat="1" ht="12.75">
      <c r="B28" s="32"/>
      <c r="L28" s="266" t="s">
        <v>41</v>
      </c>
      <c r="M28" s="266"/>
      <c r="N28" s="266"/>
      <c r="O28" s="266"/>
      <c r="P28" s="266"/>
      <c r="W28" s="266" t="s">
        <v>42</v>
      </c>
      <c r="X28" s="266"/>
      <c r="Y28" s="266"/>
      <c r="Z28" s="266"/>
      <c r="AA28" s="266"/>
      <c r="AB28" s="266"/>
      <c r="AC28" s="266"/>
      <c r="AD28" s="266"/>
      <c r="AE28" s="266"/>
      <c r="AK28" s="266" t="s">
        <v>43</v>
      </c>
      <c r="AL28" s="266"/>
      <c r="AM28" s="266"/>
      <c r="AN28" s="266"/>
      <c r="AO28" s="266"/>
      <c r="AR28" s="32"/>
      <c r="BE28" s="256"/>
    </row>
    <row r="29" spans="2:71" s="2" customFormat="1" ht="14.45" customHeight="1">
      <c r="B29" s="36"/>
      <c r="D29" s="27" t="s">
        <v>44</v>
      </c>
      <c r="F29" s="27" t="s">
        <v>45</v>
      </c>
      <c r="L29" s="269">
        <v>0.21</v>
      </c>
      <c r="M29" s="268"/>
      <c r="N29" s="268"/>
      <c r="O29" s="268"/>
      <c r="P29" s="268"/>
      <c r="W29" s="267">
        <f>ROUND(AZ54, 2)</f>
        <v>0</v>
      </c>
      <c r="X29" s="268"/>
      <c r="Y29" s="268"/>
      <c r="Z29" s="268"/>
      <c r="AA29" s="268"/>
      <c r="AB29" s="268"/>
      <c r="AC29" s="268"/>
      <c r="AD29" s="268"/>
      <c r="AE29" s="268"/>
      <c r="AK29" s="267">
        <f>ROUND(AV54, 2)</f>
        <v>0</v>
      </c>
      <c r="AL29" s="268"/>
      <c r="AM29" s="268"/>
      <c r="AN29" s="268"/>
      <c r="AO29" s="268"/>
      <c r="AR29" s="36"/>
      <c r="BE29" s="257"/>
    </row>
    <row r="30" spans="2:71" s="2" customFormat="1" ht="14.45" customHeight="1">
      <c r="B30" s="36"/>
      <c r="F30" s="27" t="s">
        <v>46</v>
      </c>
      <c r="L30" s="269">
        <v>0.15</v>
      </c>
      <c r="M30" s="268"/>
      <c r="N30" s="268"/>
      <c r="O30" s="268"/>
      <c r="P30" s="268"/>
      <c r="W30" s="267">
        <f>ROUND(BA54, 2)</f>
        <v>0</v>
      </c>
      <c r="X30" s="268"/>
      <c r="Y30" s="268"/>
      <c r="Z30" s="268"/>
      <c r="AA30" s="268"/>
      <c r="AB30" s="268"/>
      <c r="AC30" s="268"/>
      <c r="AD30" s="268"/>
      <c r="AE30" s="268"/>
      <c r="AK30" s="267">
        <f>ROUND(AW54, 2)</f>
        <v>0</v>
      </c>
      <c r="AL30" s="268"/>
      <c r="AM30" s="268"/>
      <c r="AN30" s="268"/>
      <c r="AO30" s="268"/>
      <c r="AR30" s="36"/>
      <c r="BE30" s="257"/>
    </row>
    <row r="31" spans="2:71" s="2" customFormat="1" ht="14.45" hidden="1" customHeight="1">
      <c r="B31" s="36"/>
      <c r="F31" s="27" t="s">
        <v>47</v>
      </c>
      <c r="L31" s="269">
        <v>0.21</v>
      </c>
      <c r="M31" s="268"/>
      <c r="N31" s="268"/>
      <c r="O31" s="268"/>
      <c r="P31" s="268"/>
      <c r="W31" s="267">
        <f>ROUND(BB54, 2)</f>
        <v>0</v>
      </c>
      <c r="X31" s="268"/>
      <c r="Y31" s="268"/>
      <c r="Z31" s="268"/>
      <c r="AA31" s="268"/>
      <c r="AB31" s="268"/>
      <c r="AC31" s="268"/>
      <c r="AD31" s="268"/>
      <c r="AE31" s="268"/>
      <c r="AK31" s="267">
        <v>0</v>
      </c>
      <c r="AL31" s="268"/>
      <c r="AM31" s="268"/>
      <c r="AN31" s="268"/>
      <c r="AO31" s="268"/>
      <c r="AR31" s="36"/>
      <c r="BE31" s="257"/>
    </row>
    <row r="32" spans="2:71" s="2" customFormat="1" ht="14.45" hidden="1" customHeight="1">
      <c r="B32" s="36"/>
      <c r="F32" s="27" t="s">
        <v>48</v>
      </c>
      <c r="L32" s="269">
        <v>0.15</v>
      </c>
      <c r="M32" s="268"/>
      <c r="N32" s="268"/>
      <c r="O32" s="268"/>
      <c r="P32" s="268"/>
      <c r="W32" s="267">
        <f>ROUND(BC54, 2)</f>
        <v>0</v>
      </c>
      <c r="X32" s="268"/>
      <c r="Y32" s="268"/>
      <c r="Z32" s="268"/>
      <c r="AA32" s="268"/>
      <c r="AB32" s="268"/>
      <c r="AC32" s="268"/>
      <c r="AD32" s="268"/>
      <c r="AE32" s="268"/>
      <c r="AK32" s="267">
        <v>0</v>
      </c>
      <c r="AL32" s="268"/>
      <c r="AM32" s="268"/>
      <c r="AN32" s="268"/>
      <c r="AO32" s="268"/>
      <c r="AR32" s="36"/>
      <c r="BE32" s="257"/>
    </row>
    <row r="33" spans="2:44" s="2" customFormat="1" ht="14.45" hidden="1" customHeight="1">
      <c r="B33" s="36"/>
      <c r="F33" s="27" t="s">
        <v>49</v>
      </c>
      <c r="L33" s="269">
        <v>0</v>
      </c>
      <c r="M33" s="268"/>
      <c r="N33" s="268"/>
      <c r="O33" s="268"/>
      <c r="P33" s="268"/>
      <c r="W33" s="267">
        <f>ROUND(BD54, 2)</f>
        <v>0</v>
      </c>
      <c r="X33" s="268"/>
      <c r="Y33" s="268"/>
      <c r="Z33" s="268"/>
      <c r="AA33" s="268"/>
      <c r="AB33" s="268"/>
      <c r="AC33" s="268"/>
      <c r="AD33" s="268"/>
      <c r="AE33" s="268"/>
      <c r="AK33" s="267">
        <v>0</v>
      </c>
      <c r="AL33" s="268"/>
      <c r="AM33" s="268"/>
      <c r="AN33" s="268"/>
      <c r="AO33" s="268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70" t="s">
        <v>52</v>
      </c>
      <c r="Y35" s="271"/>
      <c r="Z35" s="271"/>
      <c r="AA35" s="271"/>
      <c r="AB35" s="271"/>
      <c r="AC35" s="39"/>
      <c r="AD35" s="39"/>
      <c r="AE35" s="39"/>
      <c r="AF35" s="39"/>
      <c r="AG35" s="39"/>
      <c r="AH35" s="39"/>
      <c r="AI35" s="39"/>
      <c r="AJ35" s="39"/>
      <c r="AK35" s="272">
        <f>SUM(AK26:AK33)</f>
        <v>0</v>
      </c>
      <c r="AL35" s="271"/>
      <c r="AM35" s="271"/>
      <c r="AN35" s="271"/>
      <c r="AO35" s="27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53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2023-028a</v>
      </c>
      <c r="AR44" s="45"/>
    </row>
    <row r="45" spans="2:44" s="4" customFormat="1" ht="36.950000000000003" customHeight="1">
      <c r="B45" s="46"/>
      <c r="C45" s="47" t="s">
        <v>16</v>
      </c>
      <c r="L45" s="274" t="str">
        <f>K6</f>
        <v>Oprava střechy ZŠ Radonice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 </v>
      </c>
      <c r="AI47" s="27" t="s">
        <v>23</v>
      </c>
      <c r="AM47" s="276" t="str">
        <f>IF(AN8= "","",AN8)</f>
        <v>27. 2. 2023</v>
      </c>
      <c r="AN47" s="276"/>
      <c r="AR47" s="32"/>
    </row>
    <row r="48" spans="2:44" s="1" customFormat="1" ht="6.95" customHeight="1">
      <c r="B48" s="32"/>
      <c r="AR48" s="32"/>
    </row>
    <row r="49" spans="1:91" s="1" customFormat="1" ht="25.7" customHeight="1">
      <c r="B49" s="32"/>
      <c r="C49" s="27" t="s">
        <v>25</v>
      </c>
      <c r="L49" s="3" t="str">
        <f>IF(E11= "","",E11)</f>
        <v>Obec Radonice, 431 55 Radonice čp. 1</v>
      </c>
      <c r="AI49" s="27" t="s">
        <v>31</v>
      </c>
      <c r="AM49" s="277" t="str">
        <f>IF(E17="","",E17)</f>
        <v>T4T s.r.o., Petra Bezruče 1357, Kladno</v>
      </c>
      <c r="AN49" s="278"/>
      <c r="AO49" s="278"/>
      <c r="AP49" s="278"/>
      <c r="AR49" s="32"/>
      <c r="AS49" s="279" t="s">
        <v>54</v>
      </c>
      <c r="AT49" s="280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29</v>
      </c>
      <c r="L50" s="3" t="str">
        <f>IF(E14= "Vyplň údaj","",E14)</f>
        <v/>
      </c>
      <c r="AI50" s="27" t="s">
        <v>34</v>
      </c>
      <c r="AM50" s="277" t="str">
        <f>IF(E20="","",E20)</f>
        <v>Ing. Kateřina Tumpachová</v>
      </c>
      <c r="AN50" s="278"/>
      <c r="AO50" s="278"/>
      <c r="AP50" s="278"/>
      <c r="AR50" s="32"/>
      <c r="AS50" s="281"/>
      <c r="AT50" s="282"/>
      <c r="BD50" s="53"/>
    </row>
    <row r="51" spans="1:91" s="1" customFormat="1" ht="10.9" customHeight="1">
      <c r="B51" s="32"/>
      <c r="AR51" s="32"/>
      <c r="AS51" s="281"/>
      <c r="AT51" s="282"/>
      <c r="BD51" s="53"/>
    </row>
    <row r="52" spans="1:91" s="1" customFormat="1" ht="29.25" customHeight="1">
      <c r="B52" s="32"/>
      <c r="C52" s="283" t="s">
        <v>55</v>
      </c>
      <c r="D52" s="284"/>
      <c r="E52" s="284"/>
      <c r="F52" s="284"/>
      <c r="G52" s="284"/>
      <c r="H52" s="54"/>
      <c r="I52" s="285" t="s">
        <v>56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57</v>
      </c>
      <c r="AH52" s="284"/>
      <c r="AI52" s="284"/>
      <c r="AJ52" s="284"/>
      <c r="AK52" s="284"/>
      <c r="AL52" s="284"/>
      <c r="AM52" s="284"/>
      <c r="AN52" s="285" t="s">
        <v>58</v>
      </c>
      <c r="AO52" s="284"/>
      <c r="AP52" s="284"/>
      <c r="AQ52" s="55" t="s">
        <v>59</v>
      </c>
      <c r="AR52" s="32"/>
      <c r="AS52" s="56" t="s">
        <v>60</v>
      </c>
      <c r="AT52" s="57" t="s">
        <v>61</v>
      </c>
      <c r="AU52" s="57" t="s">
        <v>62</v>
      </c>
      <c r="AV52" s="57" t="s">
        <v>63</v>
      </c>
      <c r="AW52" s="57" t="s">
        <v>64</v>
      </c>
      <c r="AX52" s="57" t="s">
        <v>65</v>
      </c>
      <c r="AY52" s="57" t="s">
        <v>66</v>
      </c>
      <c r="AZ52" s="57" t="s">
        <v>67</v>
      </c>
      <c r="BA52" s="57" t="s">
        <v>68</v>
      </c>
      <c r="BB52" s="57" t="s">
        <v>69</v>
      </c>
      <c r="BC52" s="57" t="s">
        <v>70</v>
      </c>
      <c r="BD52" s="58" t="s">
        <v>71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72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90">
        <f>ROUND(AG55,2)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64" t="s">
        <v>19</v>
      </c>
      <c r="AR54" s="60"/>
      <c r="AS54" s="65">
        <f>ROUND(AS55,2)</f>
        <v>0</v>
      </c>
      <c r="AT54" s="66">
        <f>ROUND(SUM(AV54:AW54),2)</f>
        <v>0</v>
      </c>
      <c r="AU54" s="67">
        <f>ROUND(AU55,5)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ROUND(AZ55,2)</f>
        <v>0</v>
      </c>
      <c r="BA54" s="66">
        <f>ROUND(BA55,2)</f>
        <v>0</v>
      </c>
      <c r="BB54" s="66">
        <f>ROUND(BB55,2)</f>
        <v>0</v>
      </c>
      <c r="BC54" s="66">
        <f>ROUND(BC55,2)</f>
        <v>0</v>
      </c>
      <c r="BD54" s="68">
        <f>ROUND(BD55,2)</f>
        <v>0</v>
      </c>
      <c r="BS54" s="69" t="s">
        <v>73</v>
      </c>
      <c r="BT54" s="69" t="s">
        <v>74</v>
      </c>
      <c r="BU54" s="70" t="s">
        <v>75</v>
      </c>
      <c r="BV54" s="69" t="s">
        <v>76</v>
      </c>
      <c r="BW54" s="69" t="s">
        <v>5</v>
      </c>
      <c r="BX54" s="69" t="s">
        <v>77</v>
      </c>
      <c r="CL54" s="69" t="s">
        <v>19</v>
      </c>
    </row>
    <row r="55" spans="1:91" s="6" customFormat="1" ht="16.5" customHeight="1">
      <c r="A55" s="71" t="s">
        <v>78</v>
      </c>
      <c r="B55" s="72"/>
      <c r="C55" s="73"/>
      <c r="D55" s="289" t="s">
        <v>79</v>
      </c>
      <c r="E55" s="289"/>
      <c r="F55" s="289"/>
      <c r="G55" s="289"/>
      <c r="H55" s="289"/>
      <c r="I55" s="74"/>
      <c r="J55" s="289" t="s">
        <v>80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'1 - střecha'!J30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75" t="s">
        <v>81</v>
      </c>
      <c r="AR55" s="72"/>
      <c r="AS55" s="76">
        <v>0</v>
      </c>
      <c r="AT55" s="77">
        <f>ROUND(SUM(AV55:AW55),2)</f>
        <v>0</v>
      </c>
      <c r="AU55" s="78">
        <f>'1 - střecha'!P94</f>
        <v>0</v>
      </c>
      <c r="AV55" s="77">
        <f>'1 - střecha'!J33</f>
        <v>0</v>
      </c>
      <c r="AW55" s="77">
        <f>'1 - střecha'!J34</f>
        <v>0</v>
      </c>
      <c r="AX55" s="77">
        <f>'1 - střecha'!J35</f>
        <v>0</v>
      </c>
      <c r="AY55" s="77">
        <f>'1 - střecha'!J36</f>
        <v>0</v>
      </c>
      <c r="AZ55" s="77">
        <f>'1 - střecha'!F33</f>
        <v>0</v>
      </c>
      <c r="BA55" s="77">
        <f>'1 - střecha'!F34</f>
        <v>0</v>
      </c>
      <c r="BB55" s="77">
        <f>'1 - střecha'!F35</f>
        <v>0</v>
      </c>
      <c r="BC55" s="77">
        <f>'1 - střecha'!F36</f>
        <v>0</v>
      </c>
      <c r="BD55" s="79">
        <f>'1 - střecha'!F37</f>
        <v>0</v>
      </c>
      <c r="BT55" s="80" t="s">
        <v>79</v>
      </c>
      <c r="BV55" s="80" t="s">
        <v>76</v>
      </c>
      <c r="BW55" s="80" t="s">
        <v>82</v>
      </c>
      <c r="BX55" s="80" t="s">
        <v>5</v>
      </c>
      <c r="CL55" s="80" t="s">
        <v>19</v>
      </c>
      <c r="CM55" s="80" t="s">
        <v>83</v>
      </c>
    </row>
    <row r="56" spans="1:91" s="1" customFormat="1" ht="30" customHeight="1">
      <c r="B56" s="32"/>
      <c r="AR56" s="32"/>
    </row>
    <row r="57" spans="1:91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</row>
  </sheetData>
  <sheetProtection algorithmName="SHA-512" hashValue="cI4A87yJM38i77BC/O5/keVND2tA06ZwhGjEuE41CvPi4dqZYApkDyf6vbmxMgwRhXtGfr4wSZTxMCeV7WEnFg==" saltValue="eJNu4qhXAoFobJGl4i8syvtyyvw2OwTggb/Db+s3gb8IFVtP5SaiincunhuEO/X6ZIShh9P380C8nx+JGJZ7q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střech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17"/>
  <sheetViews>
    <sheetView showGridLines="0" tabSelected="1" topLeftCell="A77" workbookViewId="0">
      <selection activeCell="J94" sqref="J94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5" customHeight="1">
      <c r="B4" s="20"/>
      <c r="D4" s="21" t="s">
        <v>84</v>
      </c>
      <c r="L4" s="20"/>
      <c r="M4" s="81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92" t="str">
        <f>'Rekapitulace stavby'!K6</f>
        <v>Oprava střechy ZŠ Radonice</v>
      </c>
      <c r="F7" s="293"/>
      <c r="G7" s="293"/>
      <c r="H7" s="293"/>
      <c r="L7" s="20"/>
    </row>
    <row r="8" spans="2:46" s="1" customFormat="1" ht="12" customHeight="1">
      <c r="B8" s="32"/>
      <c r="D8" s="27" t="s">
        <v>85</v>
      </c>
      <c r="L8" s="32"/>
    </row>
    <row r="9" spans="2:46" s="1" customFormat="1" ht="16.5" customHeight="1">
      <c r="B9" s="32"/>
      <c r="E9" s="274" t="s">
        <v>86</v>
      </c>
      <c r="F9" s="294"/>
      <c r="G9" s="294"/>
      <c r="H9" s="294"/>
      <c r="L9" s="32"/>
    </row>
    <row r="10" spans="2:46" s="1" customFormat="1" ht="11.25">
      <c r="B10" s="32"/>
      <c r="L10" s="32"/>
    </row>
    <row r="11" spans="2:46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46" s="1" customFormat="1" ht="12" customHeight="1">
      <c r="B12" s="32"/>
      <c r="D12" s="27" t="s">
        <v>21</v>
      </c>
      <c r="F12" s="25" t="s">
        <v>87</v>
      </c>
      <c r="I12" s="27" t="s">
        <v>23</v>
      </c>
      <c r="J12" s="49" t="str">
        <f>'Rekapitulace stavby'!AN8</f>
        <v>27. 2. 2023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46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95" t="str">
        <f>'Rekapitulace stavby'!E14</f>
        <v>Vyplň údaj</v>
      </c>
      <c r="F18" s="258"/>
      <c r="G18" s="258"/>
      <c r="H18" s="258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35</v>
      </c>
      <c r="L23" s="32"/>
    </row>
    <row r="24" spans="2:12" s="1" customFormat="1" ht="18" customHeight="1">
      <c r="B24" s="32"/>
      <c r="E24" s="25" t="s">
        <v>36</v>
      </c>
      <c r="I24" s="27" t="s">
        <v>28</v>
      </c>
      <c r="J24" s="25" t="s">
        <v>37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38</v>
      </c>
      <c r="L26" s="32"/>
    </row>
    <row r="27" spans="2:12" s="7" customFormat="1" ht="16.5" customHeight="1">
      <c r="B27" s="82"/>
      <c r="E27" s="263" t="s">
        <v>19</v>
      </c>
      <c r="F27" s="263"/>
      <c r="G27" s="263"/>
      <c r="H27" s="263"/>
      <c r="L27" s="82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3" t="s">
        <v>40</v>
      </c>
      <c r="J30" s="63">
        <f>ROUND(J94,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35" t="s">
        <v>41</v>
      </c>
      <c r="J32" s="35" t="s">
        <v>43</v>
      </c>
      <c r="L32" s="32"/>
    </row>
    <row r="33" spans="2:12" s="1" customFormat="1" ht="14.45" customHeight="1">
      <c r="B33" s="32"/>
      <c r="D33" s="52" t="s">
        <v>44</v>
      </c>
      <c r="E33" s="27" t="s">
        <v>45</v>
      </c>
      <c r="F33" s="84">
        <f>ROUND((SUM(BE94:BE416)),  2)</f>
        <v>0</v>
      </c>
      <c r="I33" s="85">
        <v>0.21</v>
      </c>
      <c r="J33" s="84">
        <f>ROUND(((SUM(BE94:BE416))*I33),  2)</f>
        <v>0</v>
      </c>
      <c r="L33" s="32"/>
    </row>
    <row r="34" spans="2:12" s="1" customFormat="1" ht="14.45" customHeight="1">
      <c r="B34" s="32"/>
      <c r="E34" s="27" t="s">
        <v>46</v>
      </c>
      <c r="F34" s="84">
        <f>ROUND((SUM(BF94:BF416)),  2)</f>
        <v>0</v>
      </c>
      <c r="I34" s="85">
        <v>0.15</v>
      </c>
      <c r="J34" s="84">
        <f>ROUND(((SUM(BF94:BF416))*I34),  2)</f>
        <v>0</v>
      </c>
      <c r="L34" s="32"/>
    </row>
    <row r="35" spans="2:12" s="1" customFormat="1" ht="14.45" hidden="1" customHeight="1">
      <c r="B35" s="32"/>
      <c r="E35" s="27" t="s">
        <v>47</v>
      </c>
      <c r="F35" s="84">
        <f>ROUND((SUM(BG94:BG416)),  2)</f>
        <v>0</v>
      </c>
      <c r="I35" s="85">
        <v>0.21</v>
      </c>
      <c r="J35" s="84">
        <f>0</f>
        <v>0</v>
      </c>
      <c r="L35" s="32"/>
    </row>
    <row r="36" spans="2:12" s="1" customFormat="1" ht="14.45" hidden="1" customHeight="1">
      <c r="B36" s="32"/>
      <c r="E36" s="27" t="s">
        <v>48</v>
      </c>
      <c r="F36" s="84">
        <f>ROUND((SUM(BH94:BH416)),  2)</f>
        <v>0</v>
      </c>
      <c r="I36" s="85">
        <v>0.15</v>
      </c>
      <c r="J36" s="84">
        <f>0</f>
        <v>0</v>
      </c>
      <c r="L36" s="32"/>
    </row>
    <row r="37" spans="2:12" s="1" customFormat="1" ht="14.45" hidden="1" customHeight="1">
      <c r="B37" s="32"/>
      <c r="E37" s="27" t="s">
        <v>49</v>
      </c>
      <c r="F37" s="84">
        <f>ROUND((SUM(BI94:BI416)),  2)</f>
        <v>0</v>
      </c>
      <c r="I37" s="85">
        <v>0</v>
      </c>
      <c r="J37" s="84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86"/>
      <c r="D39" s="87" t="s">
        <v>50</v>
      </c>
      <c r="E39" s="54"/>
      <c r="F39" s="54"/>
      <c r="G39" s="88" t="s">
        <v>51</v>
      </c>
      <c r="H39" s="89" t="s">
        <v>52</v>
      </c>
      <c r="I39" s="54"/>
      <c r="J39" s="90">
        <f>SUM(J30:J37)</f>
        <v>0</v>
      </c>
      <c r="K39" s="91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2" t="str">
        <f>E7</f>
        <v>Oprava střechy ZŠ Radonice</v>
      </c>
      <c r="F48" s="293"/>
      <c r="G48" s="293"/>
      <c r="H48" s="293"/>
      <c r="L48" s="32"/>
    </row>
    <row r="49" spans="2:47" s="1" customFormat="1" ht="12" customHeight="1">
      <c r="B49" s="32"/>
      <c r="C49" s="27" t="s">
        <v>85</v>
      </c>
      <c r="L49" s="32"/>
    </row>
    <row r="50" spans="2:47" s="1" customFormat="1" ht="16.5" customHeight="1">
      <c r="B50" s="32"/>
      <c r="E50" s="274" t="str">
        <f>E9</f>
        <v>1 - střecha</v>
      </c>
      <c r="F50" s="294"/>
      <c r="G50" s="294"/>
      <c r="H50" s="294"/>
      <c r="L50" s="32"/>
    </row>
    <row r="51" spans="2:47" s="1" customFormat="1" ht="6.95" customHeight="1">
      <c r="B51" s="32"/>
      <c r="L51" s="32"/>
    </row>
    <row r="52" spans="2:47" s="1" customFormat="1" ht="12" customHeight="1">
      <c r="B52" s="32"/>
      <c r="C52" s="27" t="s">
        <v>21</v>
      </c>
      <c r="F52" s="25" t="str">
        <f>F12</f>
        <v>Radonice</v>
      </c>
      <c r="I52" s="27" t="s">
        <v>23</v>
      </c>
      <c r="J52" s="49" t="str">
        <f>IF(J12="","",J12)</f>
        <v>27. 2. 2023</v>
      </c>
      <c r="L52" s="32"/>
    </row>
    <row r="53" spans="2:47" s="1" customFormat="1" ht="6.95" customHeight="1">
      <c r="B53" s="32"/>
      <c r="L53" s="32"/>
    </row>
    <row r="54" spans="2:47" s="1" customFormat="1" ht="25.7" customHeight="1">
      <c r="B54" s="32"/>
      <c r="C54" s="27" t="s">
        <v>25</v>
      </c>
      <c r="F54" s="25" t="str">
        <f>E15</f>
        <v>Obec Radonice, 431 55 Radonice čp. 1</v>
      </c>
      <c r="I54" s="27" t="s">
        <v>31</v>
      </c>
      <c r="J54" s="30" t="str">
        <f>E21</f>
        <v>T4T s.r.o., Petra Bezruče 1357, Kladno</v>
      </c>
      <c r="L54" s="32"/>
    </row>
    <row r="55" spans="2:47" s="1" customFormat="1" ht="25.7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Ing. Kateřina Tumpachová</v>
      </c>
      <c r="L55" s="32"/>
    </row>
    <row r="56" spans="2:47" s="1" customFormat="1" ht="10.35" customHeight="1">
      <c r="B56" s="32"/>
      <c r="L56" s="32"/>
    </row>
    <row r="57" spans="2:47" s="1" customFormat="1" ht="29.25" customHeight="1">
      <c r="B57" s="32"/>
      <c r="C57" s="92" t="s">
        <v>89</v>
      </c>
      <c r="D57" s="86"/>
      <c r="E57" s="86"/>
      <c r="F57" s="86"/>
      <c r="G57" s="86"/>
      <c r="H57" s="86"/>
      <c r="I57" s="86"/>
      <c r="J57" s="93" t="s">
        <v>90</v>
      </c>
      <c r="K57" s="86"/>
      <c r="L57" s="32"/>
    </row>
    <row r="58" spans="2:47" s="1" customFormat="1" ht="10.35" customHeight="1">
      <c r="B58" s="32"/>
      <c r="L58" s="32"/>
    </row>
    <row r="59" spans="2:47" s="1" customFormat="1" ht="22.9" customHeight="1">
      <c r="B59" s="32"/>
      <c r="C59" s="94" t="s">
        <v>72</v>
      </c>
      <c r="J59" s="63">
        <f>J94</f>
        <v>0</v>
      </c>
      <c r="L59" s="32"/>
      <c r="AU59" s="17" t="s">
        <v>91</v>
      </c>
    </row>
    <row r="60" spans="2:47" s="8" customFormat="1" ht="24.95" customHeight="1">
      <c r="B60" s="95"/>
      <c r="D60" s="96" t="s">
        <v>92</v>
      </c>
      <c r="E60" s="97"/>
      <c r="F60" s="97"/>
      <c r="G60" s="97"/>
      <c r="H60" s="97"/>
      <c r="I60" s="97"/>
      <c r="J60" s="98">
        <f>J95</f>
        <v>0</v>
      </c>
      <c r="L60" s="95"/>
    </row>
    <row r="61" spans="2:47" s="9" customFormat="1" ht="19.899999999999999" customHeight="1">
      <c r="B61" s="99"/>
      <c r="D61" s="100" t="s">
        <v>93</v>
      </c>
      <c r="E61" s="101"/>
      <c r="F61" s="101"/>
      <c r="G61" s="101"/>
      <c r="H61" s="101"/>
      <c r="I61" s="101"/>
      <c r="J61" s="102">
        <f>J96</f>
        <v>0</v>
      </c>
      <c r="L61" s="99"/>
    </row>
    <row r="62" spans="2:47" s="9" customFormat="1" ht="19.899999999999999" customHeight="1">
      <c r="B62" s="99"/>
      <c r="D62" s="100" t="s">
        <v>94</v>
      </c>
      <c r="E62" s="101"/>
      <c r="F62" s="101"/>
      <c r="G62" s="101"/>
      <c r="H62" s="101"/>
      <c r="I62" s="101"/>
      <c r="J62" s="102">
        <f>J124</f>
        <v>0</v>
      </c>
      <c r="L62" s="99"/>
    </row>
    <row r="63" spans="2:47" s="9" customFormat="1" ht="19.899999999999999" customHeight="1">
      <c r="B63" s="99"/>
      <c r="D63" s="100" t="s">
        <v>95</v>
      </c>
      <c r="E63" s="101"/>
      <c r="F63" s="101"/>
      <c r="G63" s="101"/>
      <c r="H63" s="101"/>
      <c r="I63" s="101"/>
      <c r="J63" s="102">
        <f>J150</f>
        <v>0</v>
      </c>
      <c r="L63" s="99"/>
    </row>
    <row r="64" spans="2:47" s="8" customFormat="1" ht="24.95" customHeight="1">
      <c r="B64" s="95"/>
      <c r="D64" s="96" t="s">
        <v>96</v>
      </c>
      <c r="E64" s="97"/>
      <c r="F64" s="97"/>
      <c r="G64" s="97"/>
      <c r="H64" s="97"/>
      <c r="I64" s="97"/>
      <c r="J64" s="98">
        <f>J154</f>
        <v>0</v>
      </c>
      <c r="L64" s="95"/>
    </row>
    <row r="65" spans="2:12" s="9" customFormat="1" ht="19.899999999999999" customHeight="1">
      <c r="B65" s="99"/>
      <c r="D65" s="100" t="s">
        <v>97</v>
      </c>
      <c r="E65" s="101"/>
      <c r="F65" s="101"/>
      <c r="G65" s="101"/>
      <c r="H65" s="101"/>
      <c r="I65" s="101"/>
      <c r="J65" s="102">
        <f>J155</f>
        <v>0</v>
      </c>
      <c r="L65" s="99"/>
    </row>
    <row r="66" spans="2:12" s="9" customFormat="1" ht="19.899999999999999" customHeight="1">
      <c r="B66" s="99"/>
      <c r="D66" s="100" t="s">
        <v>98</v>
      </c>
      <c r="E66" s="101"/>
      <c r="F66" s="101"/>
      <c r="G66" s="101"/>
      <c r="H66" s="101"/>
      <c r="I66" s="101"/>
      <c r="J66" s="102">
        <f>J161</f>
        <v>0</v>
      </c>
      <c r="L66" s="99"/>
    </row>
    <row r="67" spans="2:12" s="9" customFormat="1" ht="19.899999999999999" customHeight="1">
      <c r="B67" s="99"/>
      <c r="D67" s="100" t="s">
        <v>99</v>
      </c>
      <c r="E67" s="101"/>
      <c r="F67" s="101"/>
      <c r="G67" s="101"/>
      <c r="H67" s="101"/>
      <c r="I67" s="101"/>
      <c r="J67" s="102">
        <f>J207</f>
        <v>0</v>
      </c>
      <c r="L67" s="99"/>
    </row>
    <row r="68" spans="2:12" s="9" customFormat="1" ht="19.899999999999999" customHeight="1">
      <c r="B68" s="99"/>
      <c r="D68" s="100" t="s">
        <v>100</v>
      </c>
      <c r="E68" s="101"/>
      <c r="F68" s="101"/>
      <c r="G68" s="101"/>
      <c r="H68" s="101"/>
      <c r="I68" s="101"/>
      <c r="J68" s="102">
        <f>J278</f>
        <v>0</v>
      </c>
      <c r="L68" s="99"/>
    </row>
    <row r="69" spans="2:12" s="9" customFormat="1" ht="19.899999999999999" customHeight="1">
      <c r="B69" s="99"/>
      <c r="D69" s="100" t="s">
        <v>101</v>
      </c>
      <c r="E69" s="101"/>
      <c r="F69" s="101"/>
      <c r="G69" s="101"/>
      <c r="H69" s="101"/>
      <c r="I69" s="101"/>
      <c r="J69" s="102">
        <f>J373</f>
        <v>0</v>
      </c>
      <c r="L69" s="99"/>
    </row>
    <row r="70" spans="2:12" s="9" customFormat="1" ht="19.899999999999999" customHeight="1">
      <c r="B70" s="99"/>
      <c r="D70" s="100" t="s">
        <v>102</v>
      </c>
      <c r="E70" s="101"/>
      <c r="F70" s="101"/>
      <c r="G70" s="101"/>
      <c r="H70" s="101"/>
      <c r="I70" s="101"/>
      <c r="J70" s="102">
        <f>J395</f>
        <v>0</v>
      </c>
      <c r="L70" s="99"/>
    </row>
    <row r="71" spans="2:12" s="8" customFormat="1" ht="24.95" customHeight="1">
      <c r="B71" s="95"/>
      <c r="D71" s="96" t="s">
        <v>103</v>
      </c>
      <c r="E71" s="97"/>
      <c r="F71" s="97"/>
      <c r="G71" s="97"/>
      <c r="H71" s="97"/>
      <c r="I71" s="97"/>
      <c r="J71" s="98">
        <f>J404</f>
        <v>0</v>
      </c>
      <c r="L71" s="95"/>
    </row>
    <row r="72" spans="2:12" s="9" customFormat="1" ht="19.899999999999999" customHeight="1">
      <c r="B72" s="99"/>
      <c r="D72" s="100" t="s">
        <v>104</v>
      </c>
      <c r="E72" s="101"/>
      <c r="F72" s="101"/>
      <c r="G72" s="101"/>
      <c r="H72" s="101"/>
      <c r="I72" s="101"/>
      <c r="J72" s="102">
        <f>J405</f>
        <v>0</v>
      </c>
      <c r="L72" s="99"/>
    </row>
    <row r="73" spans="2:12" s="9" customFormat="1" ht="19.899999999999999" customHeight="1">
      <c r="B73" s="99"/>
      <c r="D73" s="100" t="s">
        <v>105</v>
      </c>
      <c r="E73" s="101"/>
      <c r="F73" s="101"/>
      <c r="G73" s="101"/>
      <c r="H73" s="101"/>
      <c r="I73" s="101"/>
      <c r="J73" s="102">
        <f>J409</f>
        <v>0</v>
      </c>
      <c r="L73" s="99"/>
    </row>
    <row r="74" spans="2:12" s="9" customFormat="1" ht="19.899999999999999" customHeight="1">
      <c r="B74" s="99"/>
      <c r="D74" s="100" t="s">
        <v>106</v>
      </c>
      <c r="E74" s="101"/>
      <c r="F74" s="101"/>
      <c r="G74" s="101"/>
      <c r="H74" s="101"/>
      <c r="I74" s="101"/>
      <c r="J74" s="102">
        <f>J413</f>
        <v>0</v>
      </c>
      <c r="L74" s="99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63" s="1" customFormat="1" ht="24.95" customHeight="1">
      <c r="B81" s="32"/>
      <c r="C81" s="21" t="s">
        <v>107</v>
      </c>
      <c r="L81" s="32"/>
    </row>
    <row r="82" spans="2:63" s="1" customFormat="1" ht="6.95" customHeight="1">
      <c r="B82" s="32"/>
      <c r="L82" s="32"/>
    </row>
    <row r="83" spans="2:63" s="1" customFormat="1" ht="12" customHeight="1">
      <c r="B83" s="32"/>
      <c r="C83" s="27" t="s">
        <v>16</v>
      </c>
      <c r="L83" s="32"/>
    </row>
    <row r="84" spans="2:63" s="1" customFormat="1" ht="16.5" customHeight="1">
      <c r="B84" s="32"/>
      <c r="E84" s="292" t="str">
        <f>E7</f>
        <v>Oprava střechy ZŠ Radonice</v>
      </c>
      <c r="F84" s="293"/>
      <c r="G84" s="293"/>
      <c r="H84" s="293"/>
      <c r="L84" s="32"/>
    </row>
    <row r="85" spans="2:63" s="1" customFormat="1" ht="12" customHeight="1">
      <c r="B85" s="32"/>
      <c r="C85" s="27" t="s">
        <v>85</v>
      </c>
      <c r="L85" s="32"/>
    </row>
    <row r="86" spans="2:63" s="1" customFormat="1" ht="16.5" customHeight="1">
      <c r="B86" s="32"/>
      <c r="E86" s="274" t="str">
        <f>E9</f>
        <v>1 - střecha</v>
      </c>
      <c r="F86" s="294"/>
      <c r="G86" s="294"/>
      <c r="H86" s="294"/>
      <c r="L86" s="32"/>
    </row>
    <row r="87" spans="2:63" s="1" customFormat="1" ht="6.95" customHeight="1">
      <c r="B87" s="32"/>
      <c r="L87" s="32"/>
    </row>
    <row r="88" spans="2:63" s="1" customFormat="1" ht="12" customHeight="1">
      <c r="B88" s="32"/>
      <c r="C88" s="27" t="s">
        <v>21</v>
      </c>
      <c r="F88" s="25" t="str">
        <f>F12</f>
        <v>Radonice</v>
      </c>
      <c r="I88" s="27" t="s">
        <v>23</v>
      </c>
      <c r="J88" s="49" t="str">
        <f>IF(J12="","",J12)</f>
        <v>27. 2. 2023</v>
      </c>
      <c r="L88" s="32"/>
    </row>
    <row r="89" spans="2:63" s="1" customFormat="1" ht="6.95" customHeight="1">
      <c r="B89" s="32"/>
      <c r="L89" s="32"/>
    </row>
    <row r="90" spans="2:63" s="1" customFormat="1" ht="25.7" customHeight="1">
      <c r="B90" s="32"/>
      <c r="C90" s="27" t="s">
        <v>25</v>
      </c>
      <c r="F90" s="25" t="str">
        <f>E15</f>
        <v>Obec Radonice, 431 55 Radonice čp. 1</v>
      </c>
      <c r="I90" s="27" t="s">
        <v>31</v>
      </c>
      <c r="J90" s="30" t="str">
        <f>E21</f>
        <v>T4T s.r.o., Petra Bezruče 1357, Kladno</v>
      </c>
      <c r="L90" s="32"/>
    </row>
    <row r="91" spans="2:63" s="1" customFormat="1" ht="25.7" customHeight="1">
      <c r="B91" s="32"/>
      <c r="C91" s="27" t="s">
        <v>29</v>
      </c>
      <c r="F91" s="25" t="str">
        <f>IF(E18="","",E18)</f>
        <v>Vyplň údaj</v>
      </c>
      <c r="I91" s="27" t="s">
        <v>34</v>
      </c>
      <c r="J91" s="30" t="str">
        <f>E24</f>
        <v>Ing. Kateřina Tumpachová</v>
      </c>
      <c r="L91" s="32"/>
    </row>
    <row r="92" spans="2:63" s="1" customFormat="1" ht="10.35" customHeight="1">
      <c r="B92" s="32"/>
      <c r="L92" s="32"/>
    </row>
    <row r="93" spans="2:63" s="10" customFormat="1" ht="29.25" customHeight="1">
      <c r="B93" s="103"/>
      <c r="C93" s="104" t="s">
        <v>108</v>
      </c>
      <c r="D93" s="105" t="s">
        <v>59</v>
      </c>
      <c r="E93" s="105" t="s">
        <v>55</v>
      </c>
      <c r="F93" s="105" t="s">
        <v>56</v>
      </c>
      <c r="G93" s="105" t="s">
        <v>109</v>
      </c>
      <c r="H93" s="105" t="s">
        <v>110</v>
      </c>
      <c r="I93" s="105" t="s">
        <v>111</v>
      </c>
      <c r="J93" s="105" t="s">
        <v>90</v>
      </c>
      <c r="K93" s="106" t="s">
        <v>112</v>
      </c>
      <c r="L93" s="103"/>
      <c r="M93" s="56" t="s">
        <v>19</v>
      </c>
      <c r="N93" s="57" t="s">
        <v>44</v>
      </c>
      <c r="O93" s="57" t="s">
        <v>113</v>
      </c>
      <c r="P93" s="57" t="s">
        <v>114</v>
      </c>
      <c r="Q93" s="57" t="s">
        <v>115</v>
      </c>
      <c r="R93" s="57" t="s">
        <v>116</v>
      </c>
      <c r="S93" s="57" t="s">
        <v>117</v>
      </c>
      <c r="T93" s="58" t="s">
        <v>118</v>
      </c>
    </row>
    <row r="94" spans="2:63" s="1" customFormat="1" ht="22.9" customHeight="1">
      <c r="B94" s="32"/>
      <c r="C94" s="61" t="s">
        <v>119</v>
      </c>
      <c r="J94" s="107">
        <f>BK94</f>
        <v>0</v>
      </c>
      <c r="L94" s="32"/>
      <c r="M94" s="59"/>
      <c r="N94" s="50"/>
      <c r="O94" s="50"/>
      <c r="P94" s="108">
        <f>P95+P154+P404</f>
        <v>0</v>
      </c>
      <c r="Q94" s="50"/>
      <c r="R94" s="108">
        <f>R95+R154+R404</f>
        <v>20.680335080000003</v>
      </c>
      <c r="S94" s="50"/>
      <c r="T94" s="109">
        <f>T95+T154+T404</f>
        <v>20.546322799999999</v>
      </c>
      <c r="AT94" s="17" t="s">
        <v>73</v>
      </c>
      <c r="AU94" s="17" t="s">
        <v>91</v>
      </c>
      <c r="BK94" s="110">
        <f>BK95+BK154+BK404</f>
        <v>0</v>
      </c>
    </row>
    <row r="95" spans="2:63" s="11" customFormat="1" ht="25.9" customHeight="1">
      <c r="B95" s="111"/>
      <c r="D95" s="112" t="s">
        <v>73</v>
      </c>
      <c r="E95" s="113" t="s">
        <v>120</v>
      </c>
      <c r="F95" s="113" t="s">
        <v>121</v>
      </c>
      <c r="I95" s="114"/>
      <c r="J95" s="115">
        <f>BK95</f>
        <v>0</v>
      </c>
      <c r="L95" s="111"/>
      <c r="M95" s="116"/>
      <c r="P95" s="117">
        <f>P96+P124+P150</f>
        <v>0</v>
      </c>
      <c r="R95" s="117">
        <f>R96+R124+R150</f>
        <v>7.4161999999999992E-2</v>
      </c>
      <c r="T95" s="118">
        <f>T96+T124+T150</f>
        <v>0</v>
      </c>
      <c r="AR95" s="112" t="s">
        <v>79</v>
      </c>
      <c r="AT95" s="119" t="s">
        <v>73</v>
      </c>
      <c r="AU95" s="119" t="s">
        <v>74</v>
      </c>
      <c r="AY95" s="112" t="s">
        <v>122</v>
      </c>
      <c r="BK95" s="120">
        <f>BK96+BK124+BK150</f>
        <v>0</v>
      </c>
    </row>
    <row r="96" spans="2:63" s="11" customFormat="1" ht="22.9" customHeight="1">
      <c r="B96" s="111"/>
      <c r="D96" s="112" t="s">
        <v>73</v>
      </c>
      <c r="E96" s="121" t="s">
        <v>123</v>
      </c>
      <c r="F96" s="121" t="s">
        <v>124</v>
      </c>
      <c r="I96" s="114"/>
      <c r="J96" s="122">
        <f>BK96</f>
        <v>0</v>
      </c>
      <c r="L96" s="111"/>
      <c r="M96" s="116"/>
      <c r="P96" s="117">
        <f>SUM(P97:P123)</f>
        <v>0</v>
      </c>
      <c r="R96" s="117">
        <f>SUM(R97:R123)</f>
        <v>0</v>
      </c>
      <c r="T96" s="118">
        <f>SUM(T97:T123)</f>
        <v>0</v>
      </c>
      <c r="AR96" s="112" t="s">
        <v>79</v>
      </c>
      <c r="AT96" s="119" t="s">
        <v>73</v>
      </c>
      <c r="AU96" s="119" t="s">
        <v>79</v>
      </c>
      <c r="AY96" s="112" t="s">
        <v>122</v>
      </c>
      <c r="BK96" s="120">
        <f>SUM(BK97:BK123)</f>
        <v>0</v>
      </c>
    </row>
    <row r="97" spans="2:65" s="1" customFormat="1" ht="21.75" customHeight="1">
      <c r="B97" s="32"/>
      <c r="C97" s="123" t="s">
        <v>79</v>
      </c>
      <c r="D97" s="123" t="s">
        <v>125</v>
      </c>
      <c r="E97" s="124" t="s">
        <v>126</v>
      </c>
      <c r="F97" s="125" t="s">
        <v>127</v>
      </c>
      <c r="G97" s="126" t="s">
        <v>128</v>
      </c>
      <c r="H97" s="127">
        <v>180</v>
      </c>
      <c r="I97" s="128"/>
      <c r="J97" s="129">
        <f>ROUND(I97*H97,2)</f>
        <v>0</v>
      </c>
      <c r="K97" s="125" t="s">
        <v>129</v>
      </c>
      <c r="L97" s="32"/>
      <c r="M97" s="130" t="s">
        <v>19</v>
      </c>
      <c r="N97" s="131" t="s">
        <v>45</v>
      </c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AR97" s="134" t="s">
        <v>130</v>
      </c>
      <c r="AT97" s="134" t="s">
        <v>125</v>
      </c>
      <c r="AU97" s="134" t="s">
        <v>83</v>
      </c>
      <c r="AY97" s="17" t="s">
        <v>122</v>
      </c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17" t="s">
        <v>79</v>
      </c>
      <c r="BK97" s="135">
        <f>ROUND(I97*H97,2)</f>
        <v>0</v>
      </c>
      <c r="BL97" s="17" t="s">
        <v>130</v>
      </c>
      <c r="BM97" s="134" t="s">
        <v>131</v>
      </c>
    </row>
    <row r="98" spans="2:65" s="1" customFormat="1" ht="19.5">
      <c r="B98" s="32"/>
      <c r="D98" s="136" t="s">
        <v>132</v>
      </c>
      <c r="F98" s="137" t="s">
        <v>133</v>
      </c>
      <c r="I98" s="138"/>
      <c r="L98" s="32"/>
      <c r="M98" s="139"/>
      <c r="T98" s="53"/>
      <c r="AT98" s="17" t="s">
        <v>132</v>
      </c>
      <c r="AU98" s="17" t="s">
        <v>83</v>
      </c>
    </row>
    <row r="99" spans="2:65" s="1" customFormat="1" ht="11.25">
      <c r="B99" s="32"/>
      <c r="D99" s="140" t="s">
        <v>134</v>
      </c>
      <c r="F99" s="141" t="s">
        <v>135</v>
      </c>
      <c r="I99" s="138"/>
      <c r="L99" s="32"/>
      <c r="M99" s="139"/>
      <c r="T99" s="53"/>
      <c r="AT99" s="17" t="s">
        <v>134</v>
      </c>
      <c r="AU99" s="17" t="s">
        <v>83</v>
      </c>
    </row>
    <row r="100" spans="2:65" s="12" customFormat="1" ht="11.25">
      <c r="B100" s="142"/>
      <c r="D100" s="136" t="s">
        <v>136</v>
      </c>
      <c r="E100" s="143" t="s">
        <v>19</v>
      </c>
      <c r="F100" s="144" t="s">
        <v>137</v>
      </c>
      <c r="H100" s="145">
        <v>180</v>
      </c>
      <c r="I100" s="146"/>
      <c r="L100" s="142"/>
      <c r="M100" s="147"/>
      <c r="T100" s="148"/>
      <c r="AT100" s="143" t="s">
        <v>136</v>
      </c>
      <c r="AU100" s="143" t="s">
        <v>83</v>
      </c>
      <c r="AV100" s="12" t="s">
        <v>83</v>
      </c>
      <c r="AW100" s="12" t="s">
        <v>33</v>
      </c>
      <c r="AX100" s="12" t="s">
        <v>79</v>
      </c>
      <c r="AY100" s="143" t="s">
        <v>122</v>
      </c>
    </row>
    <row r="101" spans="2:65" s="1" customFormat="1" ht="21.75" customHeight="1">
      <c r="B101" s="32"/>
      <c r="C101" s="123" t="s">
        <v>83</v>
      </c>
      <c r="D101" s="123" t="s">
        <v>125</v>
      </c>
      <c r="E101" s="124" t="s">
        <v>138</v>
      </c>
      <c r="F101" s="125" t="s">
        <v>139</v>
      </c>
      <c r="G101" s="126" t="s">
        <v>128</v>
      </c>
      <c r="H101" s="127">
        <v>16200</v>
      </c>
      <c r="I101" s="128"/>
      <c r="J101" s="129">
        <f>ROUND(I101*H101,2)</f>
        <v>0</v>
      </c>
      <c r="K101" s="125" t="s">
        <v>129</v>
      </c>
      <c r="L101" s="32"/>
      <c r="M101" s="130" t="s">
        <v>19</v>
      </c>
      <c r="N101" s="131" t="s">
        <v>45</v>
      </c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AR101" s="134" t="s">
        <v>130</v>
      </c>
      <c r="AT101" s="134" t="s">
        <v>125</v>
      </c>
      <c r="AU101" s="134" t="s">
        <v>83</v>
      </c>
      <c r="AY101" s="17" t="s">
        <v>122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17" t="s">
        <v>79</v>
      </c>
      <c r="BK101" s="135">
        <f>ROUND(I101*H101,2)</f>
        <v>0</v>
      </c>
      <c r="BL101" s="17" t="s">
        <v>130</v>
      </c>
      <c r="BM101" s="134" t="s">
        <v>140</v>
      </c>
    </row>
    <row r="102" spans="2:65" s="1" customFormat="1" ht="19.5">
      <c r="B102" s="32"/>
      <c r="D102" s="136" t="s">
        <v>132</v>
      </c>
      <c r="F102" s="137" t="s">
        <v>141</v>
      </c>
      <c r="I102" s="138"/>
      <c r="L102" s="32"/>
      <c r="M102" s="139"/>
      <c r="T102" s="53"/>
      <c r="AT102" s="17" t="s">
        <v>132</v>
      </c>
      <c r="AU102" s="17" t="s">
        <v>83</v>
      </c>
    </row>
    <row r="103" spans="2:65" s="1" customFormat="1" ht="11.25">
      <c r="B103" s="32"/>
      <c r="D103" s="140" t="s">
        <v>134</v>
      </c>
      <c r="F103" s="141" t="s">
        <v>142</v>
      </c>
      <c r="I103" s="138"/>
      <c r="L103" s="32"/>
      <c r="M103" s="139"/>
      <c r="T103" s="53"/>
      <c r="AT103" s="17" t="s">
        <v>134</v>
      </c>
      <c r="AU103" s="17" t="s">
        <v>83</v>
      </c>
    </row>
    <row r="104" spans="2:65" s="12" customFormat="1" ht="11.25">
      <c r="B104" s="142"/>
      <c r="D104" s="136" t="s">
        <v>136</v>
      </c>
      <c r="F104" s="144" t="s">
        <v>143</v>
      </c>
      <c r="H104" s="145">
        <v>16200</v>
      </c>
      <c r="I104" s="146"/>
      <c r="L104" s="142"/>
      <c r="M104" s="147"/>
      <c r="T104" s="148"/>
      <c r="AT104" s="143" t="s">
        <v>136</v>
      </c>
      <c r="AU104" s="143" t="s">
        <v>83</v>
      </c>
      <c r="AV104" s="12" t="s">
        <v>83</v>
      </c>
      <c r="AW104" s="12" t="s">
        <v>4</v>
      </c>
      <c r="AX104" s="12" t="s">
        <v>79</v>
      </c>
      <c r="AY104" s="143" t="s">
        <v>122</v>
      </c>
    </row>
    <row r="105" spans="2:65" s="1" customFormat="1" ht="24.2" customHeight="1">
      <c r="B105" s="32"/>
      <c r="C105" s="123" t="s">
        <v>144</v>
      </c>
      <c r="D105" s="123" t="s">
        <v>125</v>
      </c>
      <c r="E105" s="124" t="s">
        <v>145</v>
      </c>
      <c r="F105" s="125" t="s">
        <v>146</v>
      </c>
      <c r="G105" s="126" t="s">
        <v>147</v>
      </c>
      <c r="H105" s="127">
        <v>1</v>
      </c>
      <c r="I105" s="128"/>
      <c r="J105" s="129">
        <f>ROUND(I105*H105,2)</f>
        <v>0</v>
      </c>
      <c r="K105" s="125" t="s">
        <v>129</v>
      </c>
      <c r="L105" s="32"/>
      <c r="M105" s="130" t="s">
        <v>19</v>
      </c>
      <c r="N105" s="131" t="s">
        <v>45</v>
      </c>
      <c r="P105" s="132">
        <f>O105*H105</f>
        <v>0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130</v>
      </c>
      <c r="AT105" s="134" t="s">
        <v>125</v>
      </c>
      <c r="AU105" s="134" t="s">
        <v>83</v>
      </c>
      <c r="AY105" s="17" t="s">
        <v>122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17" t="s">
        <v>79</v>
      </c>
      <c r="BK105" s="135">
        <f>ROUND(I105*H105,2)</f>
        <v>0</v>
      </c>
      <c r="BL105" s="17" t="s">
        <v>130</v>
      </c>
      <c r="BM105" s="134" t="s">
        <v>148</v>
      </c>
    </row>
    <row r="106" spans="2:65" s="1" customFormat="1" ht="19.5">
      <c r="B106" s="32"/>
      <c r="D106" s="136" t="s">
        <v>132</v>
      </c>
      <c r="F106" s="137" t="s">
        <v>149</v>
      </c>
      <c r="I106" s="138"/>
      <c r="L106" s="32"/>
      <c r="M106" s="139"/>
      <c r="T106" s="53"/>
      <c r="AT106" s="17" t="s">
        <v>132</v>
      </c>
      <c r="AU106" s="17" t="s">
        <v>83</v>
      </c>
    </row>
    <row r="107" spans="2:65" s="1" customFormat="1" ht="11.25">
      <c r="B107" s="32"/>
      <c r="D107" s="140" t="s">
        <v>134</v>
      </c>
      <c r="F107" s="141" t="s">
        <v>150</v>
      </c>
      <c r="I107" s="138"/>
      <c r="L107" s="32"/>
      <c r="M107" s="139"/>
      <c r="T107" s="53"/>
      <c r="AT107" s="17" t="s">
        <v>134</v>
      </c>
      <c r="AU107" s="17" t="s">
        <v>83</v>
      </c>
    </row>
    <row r="108" spans="2:65" s="1" customFormat="1" ht="21.75" customHeight="1">
      <c r="B108" s="32"/>
      <c r="C108" s="123" t="s">
        <v>130</v>
      </c>
      <c r="D108" s="123" t="s">
        <v>125</v>
      </c>
      <c r="E108" s="124" t="s">
        <v>151</v>
      </c>
      <c r="F108" s="125" t="s">
        <v>152</v>
      </c>
      <c r="G108" s="126" t="s">
        <v>128</v>
      </c>
      <c r="H108" s="127">
        <v>180</v>
      </c>
      <c r="I108" s="128"/>
      <c r="J108" s="129">
        <f>ROUND(I108*H108,2)</f>
        <v>0</v>
      </c>
      <c r="K108" s="125" t="s">
        <v>129</v>
      </c>
      <c r="L108" s="32"/>
      <c r="M108" s="130" t="s">
        <v>19</v>
      </c>
      <c r="N108" s="131" t="s">
        <v>45</v>
      </c>
      <c r="P108" s="132">
        <f>O108*H108</f>
        <v>0</v>
      </c>
      <c r="Q108" s="132">
        <v>0</v>
      </c>
      <c r="R108" s="132">
        <f>Q108*H108</f>
        <v>0</v>
      </c>
      <c r="S108" s="132">
        <v>0</v>
      </c>
      <c r="T108" s="133">
        <f>S108*H108</f>
        <v>0</v>
      </c>
      <c r="AR108" s="134" t="s">
        <v>130</v>
      </c>
      <c r="AT108" s="134" t="s">
        <v>125</v>
      </c>
      <c r="AU108" s="134" t="s">
        <v>83</v>
      </c>
      <c r="AY108" s="17" t="s">
        <v>122</v>
      </c>
      <c r="BE108" s="135">
        <f>IF(N108="základní",J108,0)</f>
        <v>0</v>
      </c>
      <c r="BF108" s="135">
        <f>IF(N108="snížená",J108,0)</f>
        <v>0</v>
      </c>
      <c r="BG108" s="135">
        <f>IF(N108="zákl. přenesená",J108,0)</f>
        <v>0</v>
      </c>
      <c r="BH108" s="135">
        <f>IF(N108="sníž. přenesená",J108,0)</f>
        <v>0</v>
      </c>
      <c r="BI108" s="135">
        <f>IF(N108="nulová",J108,0)</f>
        <v>0</v>
      </c>
      <c r="BJ108" s="17" t="s">
        <v>79</v>
      </c>
      <c r="BK108" s="135">
        <f>ROUND(I108*H108,2)</f>
        <v>0</v>
      </c>
      <c r="BL108" s="17" t="s">
        <v>130</v>
      </c>
      <c r="BM108" s="134" t="s">
        <v>153</v>
      </c>
    </row>
    <row r="109" spans="2:65" s="1" customFormat="1" ht="19.5">
      <c r="B109" s="32"/>
      <c r="D109" s="136" t="s">
        <v>132</v>
      </c>
      <c r="F109" s="137" t="s">
        <v>154</v>
      </c>
      <c r="I109" s="138"/>
      <c r="L109" s="32"/>
      <c r="M109" s="139"/>
      <c r="T109" s="53"/>
      <c r="AT109" s="17" t="s">
        <v>132</v>
      </c>
      <c r="AU109" s="17" t="s">
        <v>83</v>
      </c>
    </row>
    <row r="110" spans="2:65" s="1" customFormat="1" ht="11.25">
      <c r="B110" s="32"/>
      <c r="D110" s="140" t="s">
        <v>134</v>
      </c>
      <c r="F110" s="141" t="s">
        <v>155</v>
      </c>
      <c r="I110" s="138"/>
      <c r="L110" s="32"/>
      <c r="M110" s="139"/>
      <c r="T110" s="53"/>
      <c r="AT110" s="17" t="s">
        <v>134</v>
      </c>
      <c r="AU110" s="17" t="s">
        <v>83</v>
      </c>
    </row>
    <row r="111" spans="2:65" s="1" customFormat="1" ht="16.5" customHeight="1">
      <c r="B111" s="32"/>
      <c r="C111" s="123" t="s">
        <v>156</v>
      </c>
      <c r="D111" s="123" t="s">
        <v>125</v>
      </c>
      <c r="E111" s="124" t="s">
        <v>157</v>
      </c>
      <c r="F111" s="125" t="s">
        <v>158</v>
      </c>
      <c r="G111" s="126" t="s">
        <v>128</v>
      </c>
      <c r="H111" s="127">
        <v>180</v>
      </c>
      <c r="I111" s="128"/>
      <c r="J111" s="129">
        <f>ROUND(I111*H111,2)</f>
        <v>0</v>
      </c>
      <c r="K111" s="125" t="s">
        <v>129</v>
      </c>
      <c r="L111" s="32"/>
      <c r="M111" s="130" t="s">
        <v>19</v>
      </c>
      <c r="N111" s="131" t="s">
        <v>45</v>
      </c>
      <c r="P111" s="132">
        <f>O111*H111</f>
        <v>0</v>
      </c>
      <c r="Q111" s="132">
        <v>0</v>
      </c>
      <c r="R111" s="132">
        <f>Q111*H111</f>
        <v>0</v>
      </c>
      <c r="S111" s="132">
        <v>0</v>
      </c>
      <c r="T111" s="133">
        <f>S111*H111</f>
        <v>0</v>
      </c>
      <c r="AR111" s="134" t="s">
        <v>130</v>
      </c>
      <c r="AT111" s="134" t="s">
        <v>125</v>
      </c>
      <c r="AU111" s="134" t="s">
        <v>83</v>
      </c>
      <c r="AY111" s="17" t="s">
        <v>122</v>
      </c>
      <c r="BE111" s="135">
        <f>IF(N111="základní",J111,0)</f>
        <v>0</v>
      </c>
      <c r="BF111" s="135">
        <f>IF(N111="snížená",J111,0)</f>
        <v>0</v>
      </c>
      <c r="BG111" s="135">
        <f>IF(N111="zákl. přenesená",J111,0)</f>
        <v>0</v>
      </c>
      <c r="BH111" s="135">
        <f>IF(N111="sníž. přenesená",J111,0)</f>
        <v>0</v>
      </c>
      <c r="BI111" s="135">
        <f>IF(N111="nulová",J111,0)</f>
        <v>0</v>
      </c>
      <c r="BJ111" s="17" t="s">
        <v>79</v>
      </c>
      <c r="BK111" s="135">
        <f>ROUND(I111*H111,2)</f>
        <v>0</v>
      </c>
      <c r="BL111" s="17" t="s">
        <v>130</v>
      </c>
      <c r="BM111" s="134" t="s">
        <v>159</v>
      </c>
    </row>
    <row r="112" spans="2:65" s="1" customFormat="1" ht="11.25">
      <c r="B112" s="32"/>
      <c r="D112" s="136" t="s">
        <v>132</v>
      </c>
      <c r="F112" s="137" t="s">
        <v>160</v>
      </c>
      <c r="I112" s="138"/>
      <c r="L112" s="32"/>
      <c r="M112" s="139"/>
      <c r="T112" s="53"/>
      <c r="AT112" s="17" t="s">
        <v>132</v>
      </c>
      <c r="AU112" s="17" t="s">
        <v>83</v>
      </c>
    </row>
    <row r="113" spans="2:65" s="1" customFormat="1" ht="11.25">
      <c r="B113" s="32"/>
      <c r="D113" s="140" t="s">
        <v>134</v>
      </c>
      <c r="F113" s="141" t="s">
        <v>161</v>
      </c>
      <c r="I113" s="138"/>
      <c r="L113" s="32"/>
      <c r="M113" s="139"/>
      <c r="T113" s="53"/>
      <c r="AT113" s="17" t="s">
        <v>134</v>
      </c>
      <c r="AU113" s="17" t="s">
        <v>83</v>
      </c>
    </row>
    <row r="114" spans="2:65" s="1" customFormat="1" ht="16.5" customHeight="1">
      <c r="B114" s="32"/>
      <c r="C114" s="123" t="s">
        <v>162</v>
      </c>
      <c r="D114" s="123" t="s">
        <v>125</v>
      </c>
      <c r="E114" s="124" t="s">
        <v>163</v>
      </c>
      <c r="F114" s="125" t="s">
        <v>164</v>
      </c>
      <c r="G114" s="126" t="s">
        <v>128</v>
      </c>
      <c r="H114" s="127">
        <v>16200</v>
      </c>
      <c r="I114" s="128"/>
      <c r="J114" s="129">
        <f>ROUND(I114*H114,2)</f>
        <v>0</v>
      </c>
      <c r="K114" s="125" t="s">
        <v>129</v>
      </c>
      <c r="L114" s="32"/>
      <c r="M114" s="130" t="s">
        <v>19</v>
      </c>
      <c r="N114" s="131" t="s">
        <v>45</v>
      </c>
      <c r="P114" s="132">
        <f>O114*H114</f>
        <v>0</v>
      </c>
      <c r="Q114" s="132">
        <v>0</v>
      </c>
      <c r="R114" s="132">
        <f>Q114*H114</f>
        <v>0</v>
      </c>
      <c r="S114" s="132">
        <v>0</v>
      </c>
      <c r="T114" s="133">
        <f>S114*H114</f>
        <v>0</v>
      </c>
      <c r="AR114" s="134" t="s">
        <v>130</v>
      </c>
      <c r="AT114" s="134" t="s">
        <v>125</v>
      </c>
      <c r="AU114" s="134" t="s">
        <v>83</v>
      </c>
      <c r="AY114" s="17" t="s">
        <v>122</v>
      </c>
      <c r="BE114" s="135">
        <f>IF(N114="základní",J114,0)</f>
        <v>0</v>
      </c>
      <c r="BF114" s="135">
        <f>IF(N114="snížená",J114,0)</f>
        <v>0</v>
      </c>
      <c r="BG114" s="135">
        <f>IF(N114="zákl. přenesená",J114,0)</f>
        <v>0</v>
      </c>
      <c r="BH114" s="135">
        <f>IF(N114="sníž. přenesená",J114,0)</f>
        <v>0</v>
      </c>
      <c r="BI114" s="135">
        <f>IF(N114="nulová",J114,0)</f>
        <v>0</v>
      </c>
      <c r="BJ114" s="17" t="s">
        <v>79</v>
      </c>
      <c r="BK114" s="135">
        <f>ROUND(I114*H114,2)</f>
        <v>0</v>
      </c>
      <c r="BL114" s="17" t="s">
        <v>130</v>
      </c>
      <c r="BM114" s="134" t="s">
        <v>165</v>
      </c>
    </row>
    <row r="115" spans="2:65" s="1" customFormat="1" ht="11.25">
      <c r="B115" s="32"/>
      <c r="D115" s="136" t="s">
        <v>132</v>
      </c>
      <c r="F115" s="137" t="s">
        <v>166</v>
      </c>
      <c r="I115" s="138"/>
      <c r="L115" s="32"/>
      <c r="M115" s="139"/>
      <c r="T115" s="53"/>
      <c r="AT115" s="17" t="s">
        <v>132</v>
      </c>
      <c r="AU115" s="17" t="s">
        <v>83</v>
      </c>
    </row>
    <row r="116" spans="2:65" s="1" customFormat="1" ht="11.25">
      <c r="B116" s="32"/>
      <c r="D116" s="140" t="s">
        <v>134</v>
      </c>
      <c r="F116" s="141" t="s">
        <v>167</v>
      </c>
      <c r="I116" s="138"/>
      <c r="L116" s="32"/>
      <c r="M116" s="139"/>
      <c r="T116" s="53"/>
      <c r="AT116" s="17" t="s">
        <v>134</v>
      </c>
      <c r="AU116" s="17" t="s">
        <v>83</v>
      </c>
    </row>
    <row r="117" spans="2:65" s="12" customFormat="1" ht="11.25">
      <c r="B117" s="142"/>
      <c r="D117" s="136" t="s">
        <v>136</v>
      </c>
      <c r="F117" s="144" t="s">
        <v>143</v>
      </c>
      <c r="H117" s="145">
        <v>16200</v>
      </c>
      <c r="I117" s="146"/>
      <c r="L117" s="142"/>
      <c r="M117" s="147"/>
      <c r="T117" s="148"/>
      <c r="AT117" s="143" t="s">
        <v>136</v>
      </c>
      <c r="AU117" s="143" t="s">
        <v>83</v>
      </c>
      <c r="AV117" s="12" t="s">
        <v>83</v>
      </c>
      <c r="AW117" s="12" t="s">
        <v>4</v>
      </c>
      <c r="AX117" s="12" t="s">
        <v>79</v>
      </c>
      <c r="AY117" s="143" t="s">
        <v>122</v>
      </c>
    </row>
    <row r="118" spans="2:65" s="1" customFormat="1" ht="16.5" customHeight="1">
      <c r="B118" s="32"/>
      <c r="C118" s="123" t="s">
        <v>168</v>
      </c>
      <c r="D118" s="123" t="s">
        <v>125</v>
      </c>
      <c r="E118" s="124" t="s">
        <v>169</v>
      </c>
      <c r="F118" s="125" t="s">
        <v>170</v>
      </c>
      <c r="G118" s="126" t="s">
        <v>128</v>
      </c>
      <c r="H118" s="127">
        <v>180</v>
      </c>
      <c r="I118" s="128"/>
      <c r="J118" s="129">
        <f>ROUND(I118*H118,2)</f>
        <v>0</v>
      </c>
      <c r="K118" s="125" t="s">
        <v>129</v>
      </c>
      <c r="L118" s="32"/>
      <c r="M118" s="130" t="s">
        <v>19</v>
      </c>
      <c r="N118" s="131" t="s">
        <v>45</v>
      </c>
      <c r="P118" s="132">
        <f>O118*H118</f>
        <v>0</v>
      </c>
      <c r="Q118" s="132">
        <v>0</v>
      </c>
      <c r="R118" s="132">
        <f>Q118*H118</f>
        <v>0</v>
      </c>
      <c r="S118" s="132">
        <v>0</v>
      </c>
      <c r="T118" s="133">
        <f>S118*H118</f>
        <v>0</v>
      </c>
      <c r="AR118" s="134" t="s">
        <v>130</v>
      </c>
      <c r="AT118" s="134" t="s">
        <v>125</v>
      </c>
      <c r="AU118" s="134" t="s">
        <v>83</v>
      </c>
      <c r="AY118" s="17" t="s">
        <v>122</v>
      </c>
      <c r="BE118" s="135">
        <f>IF(N118="základní",J118,0)</f>
        <v>0</v>
      </c>
      <c r="BF118" s="135">
        <f>IF(N118="snížená",J118,0)</f>
        <v>0</v>
      </c>
      <c r="BG118" s="135">
        <f>IF(N118="zákl. přenesená",J118,0)</f>
        <v>0</v>
      </c>
      <c r="BH118" s="135">
        <f>IF(N118="sníž. přenesená",J118,0)</f>
        <v>0</v>
      </c>
      <c r="BI118" s="135">
        <f>IF(N118="nulová",J118,0)</f>
        <v>0</v>
      </c>
      <c r="BJ118" s="17" t="s">
        <v>79</v>
      </c>
      <c r="BK118" s="135">
        <f>ROUND(I118*H118,2)</f>
        <v>0</v>
      </c>
      <c r="BL118" s="17" t="s">
        <v>130</v>
      </c>
      <c r="BM118" s="134" t="s">
        <v>171</v>
      </c>
    </row>
    <row r="119" spans="2:65" s="1" customFormat="1" ht="11.25">
      <c r="B119" s="32"/>
      <c r="D119" s="136" t="s">
        <v>132</v>
      </c>
      <c r="F119" s="137" t="s">
        <v>172</v>
      </c>
      <c r="I119" s="138"/>
      <c r="L119" s="32"/>
      <c r="M119" s="139"/>
      <c r="T119" s="53"/>
      <c r="AT119" s="17" t="s">
        <v>132</v>
      </c>
      <c r="AU119" s="17" t="s">
        <v>83</v>
      </c>
    </row>
    <row r="120" spans="2:65" s="1" customFormat="1" ht="11.25">
      <c r="B120" s="32"/>
      <c r="D120" s="140" t="s">
        <v>134</v>
      </c>
      <c r="F120" s="141" t="s">
        <v>173</v>
      </c>
      <c r="I120" s="138"/>
      <c r="L120" s="32"/>
      <c r="M120" s="139"/>
      <c r="T120" s="53"/>
      <c r="AT120" s="17" t="s">
        <v>134</v>
      </c>
      <c r="AU120" s="17" t="s">
        <v>83</v>
      </c>
    </row>
    <row r="121" spans="2:65" s="1" customFormat="1" ht="16.5" customHeight="1">
      <c r="B121" s="32"/>
      <c r="C121" s="123" t="s">
        <v>174</v>
      </c>
      <c r="D121" s="123" t="s">
        <v>125</v>
      </c>
      <c r="E121" s="124" t="s">
        <v>175</v>
      </c>
      <c r="F121" s="125" t="s">
        <v>176</v>
      </c>
      <c r="G121" s="126" t="s">
        <v>177</v>
      </c>
      <c r="H121" s="127">
        <v>10</v>
      </c>
      <c r="I121" s="128"/>
      <c r="J121" s="129">
        <f>ROUND(I121*H121,2)</f>
        <v>0</v>
      </c>
      <c r="K121" s="125" t="s">
        <v>129</v>
      </c>
      <c r="L121" s="32"/>
      <c r="M121" s="130" t="s">
        <v>19</v>
      </c>
      <c r="N121" s="131" t="s">
        <v>45</v>
      </c>
      <c r="P121" s="132">
        <f>O121*H121</f>
        <v>0</v>
      </c>
      <c r="Q121" s="132">
        <v>0</v>
      </c>
      <c r="R121" s="132">
        <f>Q121*H121</f>
        <v>0</v>
      </c>
      <c r="S121" s="132">
        <v>0</v>
      </c>
      <c r="T121" s="133">
        <f>S121*H121</f>
        <v>0</v>
      </c>
      <c r="AR121" s="134" t="s">
        <v>130</v>
      </c>
      <c r="AT121" s="134" t="s">
        <v>125</v>
      </c>
      <c r="AU121" s="134" t="s">
        <v>83</v>
      </c>
      <c r="AY121" s="17" t="s">
        <v>122</v>
      </c>
      <c r="BE121" s="135">
        <f>IF(N121="základní",J121,0)</f>
        <v>0</v>
      </c>
      <c r="BF121" s="135">
        <f>IF(N121="snížená",J121,0)</f>
        <v>0</v>
      </c>
      <c r="BG121" s="135">
        <f>IF(N121="zákl. přenesená",J121,0)</f>
        <v>0</v>
      </c>
      <c r="BH121" s="135">
        <f>IF(N121="sníž. přenesená",J121,0)</f>
        <v>0</v>
      </c>
      <c r="BI121" s="135">
        <f>IF(N121="nulová",J121,0)</f>
        <v>0</v>
      </c>
      <c r="BJ121" s="17" t="s">
        <v>79</v>
      </c>
      <c r="BK121" s="135">
        <f>ROUND(I121*H121,2)</f>
        <v>0</v>
      </c>
      <c r="BL121" s="17" t="s">
        <v>130</v>
      </c>
      <c r="BM121" s="134" t="s">
        <v>178</v>
      </c>
    </row>
    <row r="122" spans="2:65" s="1" customFormat="1" ht="11.25">
      <c r="B122" s="32"/>
      <c r="D122" s="136" t="s">
        <v>132</v>
      </c>
      <c r="F122" s="137" t="s">
        <v>179</v>
      </c>
      <c r="I122" s="138"/>
      <c r="L122" s="32"/>
      <c r="M122" s="139"/>
      <c r="T122" s="53"/>
      <c r="AT122" s="17" t="s">
        <v>132</v>
      </c>
      <c r="AU122" s="17" t="s">
        <v>83</v>
      </c>
    </row>
    <row r="123" spans="2:65" s="1" customFormat="1" ht="11.25">
      <c r="B123" s="32"/>
      <c r="D123" s="140" t="s">
        <v>134</v>
      </c>
      <c r="F123" s="141" t="s">
        <v>180</v>
      </c>
      <c r="I123" s="138"/>
      <c r="L123" s="32"/>
      <c r="M123" s="139"/>
      <c r="T123" s="53"/>
      <c r="AT123" s="17" t="s">
        <v>134</v>
      </c>
      <c r="AU123" s="17" t="s">
        <v>83</v>
      </c>
    </row>
    <row r="124" spans="2:65" s="11" customFormat="1" ht="22.9" customHeight="1">
      <c r="B124" s="111"/>
      <c r="D124" s="112" t="s">
        <v>73</v>
      </c>
      <c r="E124" s="121" t="s">
        <v>181</v>
      </c>
      <c r="F124" s="121" t="s">
        <v>182</v>
      </c>
      <c r="I124" s="114"/>
      <c r="J124" s="122">
        <f>BK124</f>
        <v>0</v>
      </c>
      <c r="L124" s="111"/>
      <c r="M124" s="116"/>
      <c r="P124" s="117">
        <f>SUM(P125:P149)</f>
        <v>0</v>
      </c>
      <c r="R124" s="117">
        <f>SUM(R125:R149)</f>
        <v>7.4161999999999992E-2</v>
      </c>
      <c r="T124" s="118">
        <f>SUM(T125:T149)</f>
        <v>0</v>
      </c>
      <c r="AR124" s="112" t="s">
        <v>79</v>
      </c>
      <c r="AT124" s="119" t="s">
        <v>73</v>
      </c>
      <c r="AU124" s="119" t="s">
        <v>79</v>
      </c>
      <c r="AY124" s="112" t="s">
        <v>122</v>
      </c>
      <c r="BK124" s="120">
        <f>SUM(BK125:BK149)</f>
        <v>0</v>
      </c>
    </row>
    <row r="125" spans="2:65" s="1" customFormat="1" ht="16.5" customHeight="1">
      <c r="B125" s="32"/>
      <c r="C125" s="123" t="s">
        <v>123</v>
      </c>
      <c r="D125" s="123" t="s">
        <v>125</v>
      </c>
      <c r="E125" s="124" t="s">
        <v>183</v>
      </c>
      <c r="F125" s="125" t="s">
        <v>184</v>
      </c>
      <c r="G125" s="126" t="s">
        <v>185</v>
      </c>
      <c r="H125" s="127">
        <v>13.484</v>
      </c>
      <c r="I125" s="128"/>
      <c r="J125" s="129">
        <f>ROUND(I125*H125,2)</f>
        <v>0</v>
      </c>
      <c r="K125" s="125" t="s">
        <v>129</v>
      </c>
      <c r="L125" s="32"/>
      <c r="M125" s="130" t="s">
        <v>19</v>
      </c>
      <c r="N125" s="131" t="s">
        <v>45</v>
      </c>
      <c r="P125" s="132">
        <f>O125*H125</f>
        <v>0</v>
      </c>
      <c r="Q125" s="132">
        <v>5.4999999999999997E-3</v>
      </c>
      <c r="R125" s="132">
        <f>Q125*H125</f>
        <v>7.4161999999999992E-2</v>
      </c>
      <c r="S125" s="132">
        <v>0</v>
      </c>
      <c r="T125" s="133">
        <f>S125*H125</f>
        <v>0</v>
      </c>
      <c r="AR125" s="134" t="s">
        <v>130</v>
      </c>
      <c r="AT125" s="134" t="s">
        <v>125</v>
      </c>
      <c r="AU125" s="134" t="s">
        <v>83</v>
      </c>
      <c r="AY125" s="17" t="s">
        <v>122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7" t="s">
        <v>79</v>
      </c>
      <c r="BK125" s="135">
        <f>ROUND(I125*H125,2)</f>
        <v>0</v>
      </c>
      <c r="BL125" s="17" t="s">
        <v>130</v>
      </c>
      <c r="BM125" s="134" t="s">
        <v>186</v>
      </c>
    </row>
    <row r="126" spans="2:65" s="1" customFormat="1" ht="11.25">
      <c r="B126" s="32"/>
      <c r="D126" s="136" t="s">
        <v>132</v>
      </c>
      <c r="F126" s="137" t="s">
        <v>187</v>
      </c>
      <c r="I126" s="138"/>
      <c r="L126" s="32"/>
      <c r="M126" s="139"/>
      <c r="T126" s="53"/>
      <c r="AT126" s="17" t="s">
        <v>132</v>
      </c>
      <c r="AU126" s="17" t="s">
        <v>83</v>
      </c>
    </row>
    <row r="127" spans="2:65" s="1" customFormat="1" ht="11.25">
      <c r="B127" s="32"/>
      <c r="D127" s="140" t="s">
        <v>134</v>
      </c>
      <c r="F127" s="141" t="s">
        <v>188</v>
      </c>
      <c r="I127" s="138"/>
      <c r="L127" s="32"/>
      <c r="M127" s="139"/>
      <c r="T127" s="53"/>
      <c r="AT127" s="17" t="s">
        <v>134</v>
      </c>
      <c r="AU127" s="17" t="s">
        <v>83</v>
      </c>
    </row>
    <row r="128" spans="2:65" s="1" customFormat="1" ht="16.5" customHeight="1">
      <c r="B128" s="32"/>
      <c r="C128" s="123" t="s">
        <v>189</v>
      </c>
      <c r="D128" s="123" t="s">
        <v>125</v>
      </c>
      <c r="E128" s="124" t="s">
        <v>190</v>
      </c>
      <c r="F128" s="125" t="s">
        <v>191</v>
      </c>
      <c r="G128" s="126" t="s">
        <v>185</v>
      </c>
      <c r="H128" s="127">
        <v>20.545999999999999</v>
      </c>
      <c r="I128" s="128"/>
      <c r="J128" s="129">
        <f>ROUND(I128*H128,2)</f>
        <v>0</v>
      </c>
      <c r="K128" s="125" t="s">
        <v>129</v>
      </c>
      <c r="L128" s="32"/>
      <c r="M128" s="130" t="s">
        <v>19</v>
      </c>
      <c r="N128" s="131" t="s">
        <v>45</v>
      </c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130</v>
      </c>
      <c r="AT128" s="134" t="s">
        <v>125</v>
      </c>
      <c r="AU128" s="134" t="s">
        <v>83</v>
      </c>
      <c r="AY128" s="17" t="s">
        <v>122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7" t="s">
        <v>79</v>
      </c>
      <c r="BK128" s="135">
        <f>ROUND(I128*H128,2)</f>
        <v>0</v>
      </c>
      <c r="BL128" s="17" t="s">
        <v>130</v>
      </c>
      <c r="BM128" s="134" t="s">
        <v>192</v>
      </c>
    </row>
    <row r="129" spans="2:65" s="1" customFormat="1" ht="11.25">
      <c r="B129" s="32"/>
      <c r="D129" s="136" t="s">
        <v>132</v>
      </c>
      <c r="F129" s="137" t="s">
        <v>193</v>
      </c>
      <c r="I129" s="138"/>
      <c r="L129" s="32"/>
      <c r="M129" s="139"/>
      <c r="T129" s="53"/>
      <c r="AT129" s="17" t="s">
        <v>132</v>
      </c>
      <c r="AU129" s="17" t="s">
        <v>83</v>
      </c>
    </row>
    <row r="130" spans="2:65" s="1" customFormat="1" ht="11.25">
      <c r="B130" s="32"/>
      <c r="D130" s="140" t="s">
        <v>134</v>
      </c>
      <c r="F130" s="141" t="s">
        <v>194</v>
      </c>
      <c r="I130" s="138"/>
      <c r="L130" s="32"/>
      <c r="M130" s="139"/>
      <c r="T130" s="53"/>
      <c r="AT130" s="17" t="s">
        <v>134</v>
      </c>
      <c r="AU130" s="17" t="s">
        <v>83</v>
      </c>
    </row>
    <row r="131" spans="2:65" s="1" customFormat="1" ht="21.75" customHeight="1">
      <c r="B131" s="32"/>
      <c r="C131" s="123" t="s">
        <v>195</v>
      </c>
      <c r="D131" s="123" t="s">
        <v>125</v>
      </c>
      <c r="E131" s="124" t="s">
        <v>196</v>
      </c>
      <c r="F131" s="125" t="s">
        <v>197</v>
      </c>
      <c r="G131" s="126" t="s">
        <v>185</v>
      </c>
      <c r="H131" s="127">
        <v>20.545999999999999</v>
      </c>
      <c r="I131" s="128"/>
      <c r="J131" s="129">
        <f>ROUND(I131*H131,2)</f>
        <v>0</v>
      </c>
      <c r="K131" s="125" t="s">
        <v>129</v>
      </c>
      <c r="L131" s="32"/>
      <c r="M131" s="130" t="s">
        <v>19</v>
      </c>
      <c r="N131" s="131" t="s">
        <v>45</v>
      </c>
      <c r="P131" s="132">
        <f>O131*H131</f>
        <v>0</v>
      </c>
      <c r="Q131" s="132">
        <v>0</v>
      </c>
      <c r="R131" s="132">
        <f>Q131*H131</f>
        <v>0</v>
      </c>
      <c r="S131" s="132">
        <v>0</v>
      </c>
      <c r="T131" s="133">
        <f>S131*H131</f>
        <v>0</v>
      </c>
      <c r="AR131" s="134" t="s">
        <v>130</v>
      </c>
      <c r="AT131" s="134" t="s">
        <v>125</v>
      </c>
      <c r="AU131" s="134" t="s">
        <v>83</v>
      </c>
      <c r="AY131" s="17" t="s">
        <v>122</v>
      </c>
      <c r="BE131" s="135">
        <f>IF(N131="základní",J131,0)</f>
        <v>0</v>
      </c>
      <c r="BF131" s="135">
        <f>IF(N131="snížená",J131,0)</f>
        <v>0</v>
      </c>
      <c r="BG131" s="135">
        <f>IF(N131="zákl. přenesená",J131,0)</f>
        <v>0</v>
      </c>
      <c r="BH131" s="135">
        <f>IF(N131="sníž. přenesená",J131,0)</f>
        <v>0</v>
      </c>
      <c r="BI131" s="135">
        <f>IF(N131="nulová",J131,0)</f>
        <v>0</v>
      </c>
      <c r="BJ131" s="17" t="s">
        <v>79</v>
      </c>
      <c r="BK131" s="135">
        <f>ROUND(I131*H131,2)</f>
        <v>0</v>
      </c>
      <c r="BL131" s="17" t="s">
        <v>130</v>
      </c>
      <c r="BM131" s="134" t="s">
        <v>198</v>
      </c>
    </row>
    <row r="132" spans="2:65" s="1" customFormat="1" ht="19.5">
      <c r="B132" s="32"/>
      <c r="D132" s="136" t="s">
        <v>132</v>
      </c>
      <c r="F132" s="137" t="s">
        <v>199</v>
      </c>
      <c r="I132" s="138"/>
      <c r="L132" s="32"/>
      <c r="M132" s="139"/>
      <c r="T132" s="53"/>
      <c r="AT132" s="17" t="s">
        <v>132</v>
      </c>
      <c r="AU132" s="17" t="s">
        <v>83</v>
      </c>
    </row>
    <row r="133" spans="2:65" s="1" customFormat="1" ht="11.25">
      <c r="B133" s="32"/>
      <c r="D133" s="140" t="s">
        <v>134</v>
      </c>
      <c r="F133" s="141" t="s">
        <v>200</v>
      </c>
      <c r="I133" s="138"/>
      <c r="L133" s="32"/>
      <c r="M133" s="139"/>
      <c r="T133" s="53"/>
      <c r="AT133" s="17" t="s">
        <v>134</v>
      </c>
      <c r="AU133" s="17" t="s">
        <v>83</v>
      </c>
    </row>
    <row r="134" spans="2:65" s="1" customFormat="1" ht="16.5" customHeight="1">
      <c r="B134" s="32"/>
      <c r="C134" s="123" t="s">
        <v>201</v>
      </c>
      <c r="D134" s="123" t="s">
        <v>125</v>
      </c>
      <c r="E134" s="124" t="s">
        <v>202</v>
      </c>
      <c r="F134" s="125" t="s">
        <v>203</v>
      </c>
      <c r="G134" s="126" t="s">
        <v>185</v>
      </c>
      <c r="H134" s="127">
        <v>20.545999999999999</v>
      </c>
      <c r="I134" s="128"/>
      <c r="J134" s="129">
        <f>ROUND(I134*H134,2)</f>
        <v>0</v>
      </c>
      <c r="K134" s="125" t="s">
        <v>129</v>
      </c>
      <c r="L134" s="32"/>
      <c r="M134" s="130" t="s">
        <v>19</v>
      </c>
      <c r="N134" s="131" t="s">
        <v>45</v>
      </c>
      <c r="P134" s="132">
        <f>O134*H134</f>
        <v>0</v>
      </c>
      <c r="Q134" s="132">
        <v>0</v>
      </c>
      <c r="R134" s="132">
        <f>Q134*H134</f>
        <v>0</v>
      </c>
      <c r="S134" s="132">
        <v>0</v>
      </c>
      <c r="T134" s="133">
        <f>S134*H134</f>
        <v>0</v>
      </c>
      <c r="AR134" s="134" t="s">
        <v>130</v>
      </c>
      <c r="AT134" s="134" t="s">
        <v>125</v>
      </c>
      <c r="AU134" s="134" t="s">
        <v>83</v>
      </c>
      <c r="AY134" s="17" t="s">
        <v>122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17" t="s">
        <v>79</v>
      </c>
      <c r="BK134" s="135">
        <f>ROUND(I134*H134,2)</f>
        <v>0</v>
      </c>
      <c r="BL134" s="17" t="s">
        <v>130</v>
      </c>
      <c r="BM134" s="134" t="s">
        <v>204</v>
      </c>
    </row>
    <row r="135" spans="2:65" s="1" customFormat="1" ht="11.25">
      <c r="B135" s="32"/>
      <c r="D135" s="136" t="s">
        <v>132</v>
      </c>
      <c r="F135" s="137" t="s">
        <v>205</v>
      </c>
      <c r="I135" s="138"/>
      <c r="L135" s="32"/>
      <c r="M135" s="139"/>
      <c r="T135" s="53"/>
      <c r="AT135" s="17" t="s">
        <v>132</v>
      </c>
      <c r="AU135" s="17" t="s">
        <v>83</v>
      </c>
    </row>
    <row r="136" spans="2:65" s="1" customFormat="1" ht="11.25">
      <c r="B136" s="32"/>
      <c r="D136" s="140" t="s">
        <v>134</v>
      </c>
      <c r="F136" s="141" t="s">
        <v>206</v>
      </c>
      <c r="I136" s="138"/>
      <c r="L136" s="32"/>
      <c r="M136" s="139"/>
      <c r="T136" s="53"/>
      <c r="AT136" s="17" t="s">
        <v>134</v>
      </c>
      <c r="AU136" s="17" t="s">
        <v>83</v>
      </c>
    </row>
    <row r="137" spans="2:65" s="1" customFormat="1" ht="16.5" customHeight="1">
      <c r="B137" s="32"/>
      <c r="C137" s="123" t="s">
        <v>207</v>
      </c>
      <c r="D137" s="123" t="s">
        <v>125</v>
      </c>
      <c r="E137" s="124" t="s">
        <v>208</v>
      </c>
      <c r="F137" s="125" t="s">
        <v>209</v>
      </c>
      <c r="G137" s="126" t="s">
        <v>185</v>
      </c>
      <c r="H137" s="127">
        <v>308.19</v>
      </c>
      <c r="I137" s="128"/>
      <c r="J137" s="129">
        <f>ROUND(I137*H137,2)</f>
        <v>0</v>
      </c>
      <c r="K137" s="125" t="s">
        <v>129</v>
      </c>
      <c r="L137" s="32"/>
      <c r="M137" s="130" t="s">
        <v>19</v>
      </c>
      <c r="N137" s="131" t="s">
        <v>45</v>
      </c>
      <c r="P137" s="132">
        <f>O137*H137</f>
        <v>0</v>
      </c>
      <c r="Q137" s="132">
        <v>0</v>
      </c>
      <c r="R137" s="132">
        <f>Q137*H137</f>
        <v>0</v>
      </c>
      <c r="S137" s="132">
        <v>0</v>
      </c>
      <c r="T137" s="133">
        <f>S137*H137</f>
        <v>0</v>
      </c>
      <c r="AR137" s="134" t="s">
        <v>130</v>
      </c>
      <c r="AT137" s="134" t="s">
        <v>125</v>
      </c>
      <c r="AU137" s="134" t="s">
        <v>83</v>
      </c>
      <c r="AY137" s="17" t="s">
        <v>122</v>
      </c>
      <c r="BE137" s="135">
        <f>IF(N137="základní",J137,0)</f>
        <v>0</v>
      </c>
      <c r="BF137" s="135">
        <f>IF(N137="snížená",J137,0)</f>
        <v>0</v>
      </c>
      <c r="BG137" s="135">
        <f>IF(N137="zákl. přenesená",J137,0)</f>
        <v>0</v>
      </c>
      <c r="BH137" s="135">
        <f>IF(N137="sníž. přenesená",J137,0)</f>
        <v>0</v>
      </c>
      <c r="BI137" s="135">
        <f>IF(N137="nulová",J137,0)</f>
        <v>0</v>
      </c>
      <c r="BJ137" s="17" t="s">
        <v>79</v>
      </c>
      <c r="BK137" s="135">
        <f>ROUND(I137*H137,2)</f>
        <v>0</v>
      </c>
      <c r="BL137" s="17" t="s">
        <v>130</v>
      </c>
      <c r="BM137" s="134" t="s">
        <v>210</v>
      </c>
    </row>
    <row r="138" spans="2:65" s="1" customFormat="1" ht="19.5">
      <c r="B138" s="32"/>
      <c r="D138" s="136" t="s">
        <v>132</v>
      </c>
      <c r="F138" s="137" t="s">
        <v>211</v>
      </c>
      <c r="I138" s="138"/>
      <c r="L138" s="32"/>
      <c r="M138" s="139"/>
      <c r="T138" s="53"/>
      <c r="AT138" s="17" t="s">
        <v>132</v>
      </c>
      <c r="AU138" s="17" t="s">
        <v>83</v>
      </c>
    </row>
    <row r="139" spans="2:65" s="1" customFormat="1" ht="11.25">
      <c r="B139" s="32"/>
      <c r="D139" s="140" t="s">
        <v>134</v>
      </c>
      <c r="F139" s="141" t="s">
        <v>212</v>
      </c>
      <c r="I139" s="138"/>
      <c r="L139" s="32"/>
      <c r="M139" s="139"/>
      <c r="T139" s="53"/>
      <c r="AT139" s="17" t="s">
        <v>134</v>
      </c>
      <c r="AU139" s="17" t="s">
        <v>83</v>
      </c>
    </row>
    <row r="140" spans="2:65" s="12" customFormat="1" ht="11.25">
      <c r="B140" s="142"/>
      <c r="D140" s="136" t="s">
        <v>136</v>
      </c>
      <c r="F140" s="144" t="s">
        <v>213</v>
      </c>
      <c r="H140" s="145">
        <v>308.19</v>
      </c>
      <c r="I140" s="146"/>
      <c r="L140" s="142"/>
      <c r="M140" s="147"/>
      <c r="T140" s="148"/>
      <c r="AT140" s="143" t="s">
        <v>136</v>
      </c>
      <c r="AU140" s="143" t="s">
        <v>83</v>
      </c>
      <c r="AV140" s="12" t="s">
        <v>83</v>
      </c>
      <c r="AW140" s="12" t="s">
        <v>4</v>
      </c>
      <c r="AX140" s="12" t="s">
        <v>79</v>
      </c>
      <c r="AY140" s="143" t="s">
        <v>122</v>
      </c>
    </row>
    <row r="141" spans="2:65" s="1" customFormat="1" ht="21.75" customHeight="1">
      <c r="B141" s="32"/>
      <c r="C141" s="123" t="s">
        <v>214</v>
      </c>
      <c r="D141" s="123" t="s">
        <v>125</v>
      </c>
      <c r="E141" s="124" t="s">
        <v>215</v>
      </c>
      <c r="F141" s="125" t="s">
        <v>216</v>
      </c>
      <c r="G141" s="126" t="s">
        <v>185</v>
      </c>
      <c r="H141" s="127">
        <v>5.5220000000000002</v>
      </c>
      <c r="I141" s="128"/>
      <c r="J141" s="129">
        <f>ROUND(I141*H141,2)</f>
        <v>0</v>
      </c>
      <c r="K141" s="125" t="s">
        <v>129</v>
      </c>
      <c r="L141" s="32"/>
      <c r="M141" s="130" t="s">
        <v>19</v>
      </c>
      <c r="N141" s="131" t="s">
        <v>45</v>
      </c>
      <c r="P141" s="132">
        <f>O141*H141</f>
        <v>0</v>
      </c>
      <c r="Q141" s="132">
        <v>0</v>
      </c>
      <c r="R141" s="132">
        <f>Q141*H141</f>
        <v>0</v>
      </c>
      <c r="S141" s="132">
        <v>0</v>
      </c>
      <c r="T141" s="133">
        <f>S141*H141</f>
        <v>0</v>
      </c>
      <c r="AR141" s="134" t="s">
        <v>130</v>
      </c>
      <c r="AT141" s="134" t="s">
        <v>125</v>
      </c>
      <c r="AU141" s="134" t="s">
        <v>83</v>
      </c>
      <c r="AY141" s="17" t="s">
        <v>122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7" t="s">
        <v>79</v>
      </c>
      <c r="BK141" s="135">
        <f>ROUND(I141*H141,2)</f>
        <v>0</v>
      </c>
      <c r="BL141" s="17" t="s">
        <v>130</v>
      </c>
      <c r="BM141" s="134" t="s">
        <v>217</v>
      </c>
    </row>
    <row r="142" spans="2:65" s="1" customFormat="1" ht="11.25">
      <c r="B142" s="32"/>
      <c r="D142" s="136" t="s">
        <v>132</v>
      </c>
      <c r="F142" s="137" t="s">
        <v>218</v>
      </c>
      <c r="I142" s="138"/>
      <c r="L142" s="32"/>
      <c r="M142" s="139"/>
      <c r="T142" s="53"/>
      <c r="AT142" s="17" t="s">
        <v>132</v>
      </c>
      <c r="AU142" s="17" t="s">
        <v>83</v>
      </c>
    </row>
    <row r="143" spans="2:65" s="1" customFormat="1" ht="11.25">
      <c r="B143" s="32"/>
      <c r="D143" s="140" t="s">
        <v>134</v>
      </c>
      <c r="F143" s="141" t="s">
        <v>219</v>
      </c>
      <c r="I143" s="138"/>
      <c r="L143" s="32"/>
      <c r="M143" s="139"/>
      <c r="T143" s="53"/>
      <c r="AT143" s="17" t="s">
        <v>134</v>
      </c>
      <c r="AU143" s="17" t="s">
        <v>83</v>
      </c>
    </row>
    <row r="144" spans="2:65" s="1" customFormat="1" ht="21.75" customHeight="1">
      <c r="B144" s="32"/>
      <c r="C144" s="123" t="s">
        <v>8</v>
      </c>
      <c r="D144" s="123" t="s">
        <v>125</v>
      </c>
      <c r="E144" s="124" t="s">
        <v>220</v>
      </c>
      <c r="F144" s="125" t="s">
        <v>221</v>
      </c>
      <c r="G144" s="126" t="s">
        <v>185</v>
      </c>
      <c r="H144" s="127">
        <v>13.484</v>
      </c>
      <c r="I144" s="128"/>
      <c r="J144" s="129">
        <f>ROUND(I144*H144,2)</f>
        <v>0</v>
      </c>
      <c r="K144" s="125" t="s">
        <v>129</v>
      </c>
      <c r="L144" s="32"/>
      <c r="M144" s="130" t="s">
        <v>19</v>
      </c>
      <c r="N144" s="131" t="s">
        <v>45</v>
      </c>
      <c r="P144" s="132">
        <f>O144*H144</f>
        <v>0</v>
      </c>
      <c r="Q144" s="132">
        <v>0</v>
      </c>
      <c r="R144" s="132">
        <f>Q144*H144</f>
        <v>0</v>
      </c>
      <c r="S144" s="132">
        <v>0</v>
      </c>
      <c r="T144" s="133">
        <f>S144*H144</f>
        <v>0</v>
      </c>
      <c r="AR144" s="134" t="s">
        <v>130</v>
      </c>
      <c r="AT144" s="134" t="s">
        <v>125</v>
      </c>
      <c r="AU144" s="134" t="s">
        <v>83</v>
      </c>
      <c r="AY144" s="17" t="s">
        <v>122</v>
      </c>
      <c r="BE144" s="135">
        <f>IF(N144="základní",J144,0)</f>
        <v>0</v>
      </c>
      <c r="BF144" s="135">
        <f>IF(N144="snížená",J144,0)</f>
        <v>0</v>
      </c>
      <c r="BG144" s="135">
        <f>IF(N144="zákl. přenesená",J144,0)</f>
        <v>0</v>
      </c>
      <c r="BH144" s="135">
        <f>IF(N144="sníž. přenesená",J144,0)</f>
        <v>0</v>
      </c>
      <c r="BI144" s="135">
        <f>IF(N144="nulová",J144,0)</f>
        <v>0</v>
      </c>
      <c r="BJ144" s="17" t="s">
        <v>79</v>
      </c>
      <c r="BK144" s="135">
        <f>ROUND(I144*H144,2)</f>
        <v>0</v>
      </c>
      <c r="BL144" s="17" t="s">
        <v>130</v>
      </c>
      <c r="BM144" s="134" t="s">
        <v>222</v>
      </c>
    </row>
    <row r="145" spans="2:65" s="1" customFormat="1" ht="19.5">
      <c r="B145" s="32"/>
      <c r="D145" s="136" t="s">
        <v>132</v>
      </c>
      <c r="F145" s="137" t="s">
        <v>223</v>
      </c>
      <c r="I145" s="138"/>
      <c r="L145" s="32"/>
      <c r="M145" s="139"/>
      <c r="T145" s="53"/>
      <c r="AT145" s="17" t="s">
        <v>132</v>
      </c>
      <c r="AU145" s="17" t="s">
        <v>83</v>
      </c>
    </row>
    <row r="146" spans="2:65" s="1" customFormat="1" ht="11.25">
      <c r="B146" s="32"/>
      <c r="D146" s="140" t="s">
        <v>134</v>
      </c>
      <c r="F146" s="141" t="s">
        <v>224</v>
      </c>
      <c r="I146" s="138"/>
      <c r="L146" s="32"/>
      <c r="M146" s="139"/>
      <c r="T146" s="53"/>
      <c r="AT146" s="17" t="s">
        <v>134</v>
      </c>
      <c r="AU146" s="17" t="s">
        <v>83</v>
      </c>
    </row>
    <row r="147" spans="2:65" s="1" customFormat="1" ht="24.2" customHeight="1">
      <c r="B147" s="32"/>
      <c r="C147" s="123" t="s">
        <v>225</v>
      </c>
      <c r="D147" s="123" t="s">
        <v>125</v>
      </c>
      <c r="E147" s="124" t="s">
        <v>226</v>
      </c>
      <c r="F147" s="125" t="s">
        <v>227</v>
      </c>
      <c r="G147" s="126" t="s">
        <v>185</v>
      </c>
      <c r="H147" s="127">
        <v>1.3009999999999999</v>
      </c>
      <c r="I147" s="128"/>
      <c r="J147" s="129">
        <f>ROUND(I147*H147,2)</f>
        <v>0</v>
      </c>
      <c r="K147" s="125" t="s">
        <v>129</v>
      </c>
      <c r="L147" s="32"/>
      <c r="M147" s="130" t="s">
        <v>19</v>
      </c>
      <c r="N147" s="131" t="s">
        <v>45</v>
      </c>
      <c r="P147" s="132">
        <f>O147*H147</f>
        <v>0</v>
      </c>
      <c r="Q147" s="132">
        <v>0</v>
      </c>
      <c r="R147" s="132">
        <f>Q147*H147</f>
        <v>0</v>
      </c>
      <c r="S147" s="132">
        <v>0</v>
      </c>
      <c r="T147" s="133">
        <f>S147*H147</f>
        <v>0</v>
      </c>
      <c r="AR147" s="134" t="s">
        <v>130</v>
      </c>
      <c r="AT147" s="134" t="s">
        <v>125</v>
      </c>
      <c r="AU147" s="134" t="s">
        <v>83</v>
      </c>
      <c r="AY147" s="17" t="s">
        <v>122</v>
      </c>
      <c r="BE147" s="135">
        <f>IF(N147="základní",J147,0)</f>
        <v>0</v>
      </c>
      <c r="BF147" s="135">
        <f>IF(N147="snížená",J147,0)</f>
        <v>0</v>
      </c>
      <c r="BG147" s="135">
        <f>IF(N147="zákl. přenesená",J147,0)</f>
        <v>0</v>
      </c>
      <c r="BH147" s="135">
        <f>IF(N147="sníž. přenesená",J147,0)</f>
        <v>0</v>
      </c>
      <c r="BI147" s="135">
        <f>IF(N147="nulová",J147,0)</f>
        <v>0</v>
      </c>
      <c r="BJ147" s="17" t="s">
        <v>79</v>
      </c>
      <c r="BK147" s="135">
        <f>ROUND(I147*H147,2)</f>
        <v>0</v>
      </c>
      <c r="BL147" s="17" t="s">
        <v>130</v>
      </c>
      <c r="BM147" s="134" t="s">
        <v>228</v>
      </c>
    </row>
    <row r="148" spans="2:65" s="1" customFormat="1" ht="19.5">
      <c r="B148" s="32"/>
      <c r="D148" s="136" t="s">
        <v>132</v>
      </c>
      <c r="F148" s="137" t="s">
        <v>229</v>
      </c>
      <c r="I148" s="138"/>
      <c r="L148" s="32"/>
      <c r="M148" s="139"/>
      <c r="T148" s="53"/>
      <c r="AT148" s="17" t="s">
        <v>132</v>
      </c>
      <c r="AU148" s="17" t="s">
        <v>83</v>
      </c>
    </row>
    <row r="149" spans="2:65" s="1" customFormat="1" ht="11.25">
      <c r="B149" s="32"/>
      <c r="D149" s="140" t="s">
        <v>134</v>
      </c>
      <c r="F149" s="141" t="s">
        <v>230</v>
      </c>
      <c r="I149" s="138"/>
      <c r="L149" s="32"/>
      <c r="M149" s="139"/>
      <c r="T149" s="53"/>
      <c r="AT149" s="17" t="s">
        <v>134</v>
      </c>
      <c r="AU149" s="17" t="s">
        <v>83</v>
      </c>
    </row>
    <row r="150" spans="2:65" s="11" customFormat="1" ht="22.9" customHeight="1">
      <c r="B150" s="111"/>
      <c r="D150" s="112" t="s">
        <v>73</v>
      </c>
      <c r="E150" s="121" t="s">
        <v>231</v>
      </c>
      <c r="F150" s="121" t="s">
        <v>232</v>
      </c>
      <c r="I150" s="114"/>
      <c r="J150" s="122">
        <f>BK150</f>
        <v>0</v>
      </c>
      <c r="L150" s="111"/>
      <c r="M150" s="116"/>
      <c r="P150" s="117">
        <f>SUM(P151:P153)</f>
        <v>0</v>
      </c>
      <c r="R150" s="117">
        <f>SUM(R151:R153)</f>
        <v>0</v>
      </c>
      <c r="T150" s="118">
        <f>SUM(T151:T153)</f>
        <v>0</v>
      </c>
      <c r="AR150" s="112" t="s">
        <v>79</v>
      </c>
      <c r="AT150" s="119" t="s">
        <v>73</v>
      </c>
      <c r="AU150" s="119" t="s">
        <v>79</v>
      </c>
      <c r="AY150" s="112" t="s">
        <v>122</v>
      </c>
      <c r="BK150" s="120">
        <f>SUM(BK151:BK153)</f>
        <v>0</v>
      </c>
    </row>
    <row r="151" spans="2:65" s="1" customFormat="1" ht="16.5" customHeight="1">
      <c r="B151" s="32"/>
      <c r="C151" s="123" t="s">
        <v>233</v>
      </c>
      <c r="D151" s="123" t="s">
        <v>125</v>
      </c>
      <c r="E151" s="124" t="s">
        <v>234</v>
      </c>
      <c r="F151" s="125" t="s">
        <v>235</v>
      </c>
      <c r="G151" s="126" t="s">
        <v>185</v>
      </c>
      <c r="H151" s="127">
        <v>7.3999999999999996E-2</v>
      </c>
      <c r="I151" s="128"/>
      <c r="J151" s="129">
        <f>ROUND(I151*H151,2)</f>
        <v>0</v>
      </c>
      <c r="K151" s="125" t="s">
        <v>129</v>
      </c>
      <c r="L151" s="32"/>
      <c r="M151" s="130" t="s">
        <v>19</v>
      </c>
      <c r="N151" s="131" t="s">
        <v>45</v>
      </c>
      <c r="P151" s="132">
        <f>O151*H151</f>
        <v>0</v>
      </c>
      <c r="Q151" s="132">
        <v>0</v>
      </c>
      <c r="R151" s="132">
        <f>Q151*H151</f>
        <v>0</v>
      </c>
      <c r="S151" s="132">
        <v>0</v>
      </c>
      <c r="T151" s="133">
        <f>S151*H151</f>
        <v>0</v>
      </c>
      <c r="AR151" s="134" t="s">
        <v>130</v>
      </c>
      <c r="AT151" s="134" t="s">
        <v>125</v>
      </c>
      <c r="AU151" s="134" t="s">
        <v>83</v>
      </c>
      <c r="AY151" s="17" t="s">
        <v>122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7" t="s">
        <v>79</v>
      </c>
      <c r="BK151" s="135">
        <f>ROUND(I151*H151,2)</f>
        <v>0</v>
      </c>
      <c r="BL151" s="17" t="s">
        <v>130</v>
      </c>
      <c r="BM151" s="134" t="s">
        <v>236</v>
      </c>
    </row>
    <row r="152" spans="2:65" s="1" customFormat="1" ht="19.5">
      <c r="B152" s="32"/>
      <c r="D152" s="136" t="s">
        <v>132</v>
      </c>
      <c r="F152" s="137" t="s">
        <v>237</v>
      </c>
      <c r="I152" s="138"/>
      <c r="L152" s="32"/>
      <c r="M152" s="139"/>
      <c r="T152" s="53"/>
      <c r="AT152" s="17" t="s">
        <v>132</v>
      </c>
      <c r="AU152" s="17" t="s">
        <v>83</v>
      </c>
    </row>
    <row r="153" spans="2:65" s="1" customFormat="1" ht="11.25">
      <c r="B153" s="32"/>
      <c r="D153" s="140" t="s">
        <v>134</v>
      </c>
      <c r="F153" s="141" t="s">
        <v>238</v>
      </c>
      <c r="I153" s="138"/>
      <c r="L153" s="32"/>
      <c r="M153" s="139"/>
      <c r="T153" s="53"/>
      <c r="AT153" s="17" t="s">
        <v>134</v>
      </c>
      <c r="AU153" s="17" t="s">
        <v>83</v>
      </c>
    </row>
    <row r="154" spans="2:65" s="11" customFormat="1" ht="25.9" customHeight="1">
      <c r="B154" s="111"/>
      <c r="D154" s="112" t="s">
        <v>73</v>
      </c>
      <c r="E154" s="113" t="s">
        <v>239</v>
      </c>
      <c r="F154" s="113" t="s">
        <v>240</v>
      </c>
      <c r="I154" s="114"/>
      <c r="J154" s="115">
        <f>BK154</f>
        <v>0</v>
      </c>
      <c r="L154" s="111"/>
      <c r="M154" s="116"/>
      <c r="P154" s="117">
        <f>P155+P161+P207+P278+P373+P395</f>
        <v>0</v>
      </c>
      <c r="R154" s="117">
        <f>R155+R161+R207+R278+R373+R395</f>
        <v>20.606173080000001</v>
      </c>
      <c r="T154" s="118">
        <f>T155+T161+T207+T278+T373+T395</f>
        <v>20.546322799999999</v>
      </c>
      <c r="AR154" s="112" t="s">
        <v>83</v>
      </c>
      <c r="AT154" s="119" t="s">
        <v>73</v>
      </c>
      <c r="AU154" s="119" t="s">
        <v>74</v>
      </c>
      <c r="AY154" s="112" t="s">
        <v>122</v>
      </c>
      <c r="BK154" s="120">
        <f>BK155+BK161+BK207+BK278+BK373+BK395</f>
        <v>0</v>
      </c>
    </row>
    <row r="155" spans="2:65" s="11" customFormat="1" ht="22.9" customHeight="1">
      <c r="B155" s="111"/>
      <c r="D155" s="112" t="s">
        <v>73</v>
      </c>
      <c r="E155" s="121" t="s">
        <v>241</v>
      </c>
      <c r="F155" s="121" t="s">
        <v>242</v>
      </c>
      <c r="I155" s="114"/>
      <c r="J155" s="122">
        <f>BK155</f>
        <v>0</v>
      </c>
      <c r="L155" s="111"/>
      <c r="M155" s="116"/>
      <c r="P155" s="117">
        <f>SUM(P156:P160)</f>
        <v>0</v>
      </c>
      <c r="R155" s="117">
        <f>SUM(R156:R160)</f>
        <v>0</v>
      </c>
      <c r="T155" s="118">
        <f>SUM(T156:T160)</f>
        <v>0</v>
      </c>
      <c r="AR155" s="112" t="s">
        <v>83</v>
      </c>
      <c r="AT155" s="119" t="s">
        <v>73</v>
      </c>
      <c r="AU155" s="119" t="s">
        <v>79</v>
      </c>
      <c r="AY155" s="112" t="s">
        <v>122</v>
      </c>
      <c r="BK155" s="120">
        <f>SUM(BK156:BK160)</f>
        <v>0</v>
      </c>
    </row>
    <row r="156" spans="2:65" s="1" customFormat="1" ht="16.5" customHeight="1">
      <c r="B156" s="32"/>
      <c r="C156" s="123" t="s">
        <v>243</v>
      </c>
      <c r="D156" s="123" t="s">
        <v>125</v>
      </c>
      <c r="E156" s="124" t="s">
        <v>244</v>
      </c>
      <c r="F156" s="125" t="s">
        <v>245</v>
      </c>
      <c r="G156" s="126" t="s">
        <v>147</v>
      </c>
      <c r="H156" s="127">
        <v>1</v>
      </c>
      <c r="I156" s="128"/>
      <c r="J156" s="129">
        <f>ROUND(I156*H156,2)</f>
        <v>0</v>
      </c>
      <c r="K156" s="125" t="s">
        <v>129</v>
      </c>
      <c r="L156" s="32"/>
      <c r="M156" s="130" t="s">
        <v>19</v>
      </c>
      <c r="N156" s="131" t="s">
        <v>45</v>
      </c>
      <c r="P156" s="132">
        <f>O156*H156</f>
        <v>0</v>
      </c>
      <c r="Q156" s="132">
        <v>0</v>
      </c>
      <c r="R156" s="132">
        <f>Q156*H156</f>
        <v>0</v>
      </c>
      <c r="S156" s="132">
        <v>0</v>
      </c>
      <c r="T156" s="133">
        <f>S156*H156</f>
        <v>0</v>
      </c>
      <c r="AR156" s="134" t="s">
        <v>225</v>
      </c>
      <c r="AT156" s="134" t="s">
        <v>125</v>
      </c>
      <c r="AU156" s="134" t="s">
        <v>83</v>
      </c>
      <c r="AY156" s="17" t="s">
        <v>122</v>
      </c>
      <c r="BE156" s="135">
        <f>IF(N156="základní",J156,0)</f>
        <v>0</v>
      </c>
      <c r="BF156" s="135">
        <f>IF(N156="snížená",J156,0)</f>
        <v>0</v>
      </c>
      <c r="BG156" s="135">
        <f>IF(N156="zákl. přenesená",J156,0)</f>
        <v>0</v>
      </c>
      <c r="BH156" s="135">
        <f>IF(N156="sníž. přenesená",J156,0)</f>
        <v>0</v>
      </c>
      <c r="BI156" s="135">
        <f>IF(N156="nulová",J156,0)</f>
        <v>0</v>
      </c>
      <c r="BJ156" s="17" t="s">
        <v>79</v>
      </c>
      <c r="BK156" s="135">
        <f>ROUND(I156*H156,2)</f>
        <v>0</v>
      </c>
      <c r="BL156" s="17" t="s">
        <v>225</v>
      </c>
      <c r="BM156" s="134" t="s">
        <v>246</v>
      </c>
    </row>
    <row r="157" spans="2:65" s="1" customFormat="1" ht="19.5">
      <c r="B157" s="32"/>
      <c r="D157" s="136" t="s">
        <v>132</v>
      </c>
      <c r="F157" s="137" t="s">
        <v>247</v>
      </c>
      <c r="I157" s="138"/>
      <c r="L157" s="32"/>
      <c r="M157" s="139"/>
      <c r="T157" s="53"/>
      <c r="AT157" s="17" t="s">
        <v>132</v>
      </c>
      <c r="AU157" s="17" t="s">
        <v>83</v>
      </c>
    </row>
    <row r="158" spans="2:65" s="1" customFormat="1" ht="11.25">
      <c r="B158" s="32"/>
      <c r="D158" s="140" t="s">
        <v>134</v>
      </c>
      <c r="F158" s="141" t="s">
        <v>248</v>
      </c>
      <c r="I158" s="138"/>
      <c r="L158" s="32"/>
      <c r="M158" s="139"/>
      <c r="T158" s="53"/>
      <c r="AT158" s="17" t="s">
        <v>134</v>
      </c>
      <c r="AU158" s="17" t="s">
        <v>83</v>
      </c>
    </row>
    <row r="159" spans="2:65" s="1" customFormat="1" ht="16.5" customHeight="1">
      <c r="B159" s="32"/>
      <c r="C159" s="123" t="s">
        <v>249</v>
      </c>
      <c r="D159" s="123" t="s">
        <v>125</v>
      </c>
      <c r="E159" s="124" t="s">
        <v>250</v>
      </c>
      <c r="F159" s="125" t="s">
        <v>251</v>
      </c>
      <c r="G159" s="126" t="s">
        <v>252</v>
      </c>
      <c r="H159" s="127">
        <v>1</v>
      </c>
      <c r="I159" s="128"/>
      <c r="J159" s="129">
        <f>ROUND(I159*H159,2)</f>
        <v>0</v>
      </c>
      <c r="K159" s="125" t="s">
        <v>19</v>
      </c>
      <c r="L159" s="32"/>
      <c r="M159" s="130" t="s">
        <v>19</v>
      </c>
      <c r="N159" s="131" t="s">
        <v>45</v>
      </c>
      <c r="P159" s="132">
        <f>O159*H159</f>
        <v>0</v>
      </c>
      <c r="Q159" s="132">
        <v>0</v>
      </c>
      <c r="R159" s="132">
        <f>Q159*H159</f>
        <v>0</v>
      </c>
      <c r="S159" s="132">
        <v>0</v>
      </c>
      <c r="T159" s="133">
        <f>S159*H159</f>
        <v>0</v>
      </c>
      <c r="AR159" s="134" t="s">
        <v>225</v>
      </c>
      <c r="AT159" s="134" t="s">
        <v>125</v>
      </c>
      <c r="AU159" s="134" t="s">
        <v>83</v>
      </c>
      <c r="AY159" s="17" t="s">
        <v>122</v>
      </c>
      <c r="BE159" s="135">
        <f>IF(N159="základní",J159,0)</f>
        <v>0</v>
      </c>
      <c r="BF159" s="135">
        <f>IF(N159="snížená",J159,0)</f>
        <v>0</v>
      </c>
      <c r="BG159" s="135">
        <f>IF(N159="zákl. přenesená",J159,0)</f>
        <v>0</v>
      </c>
      <c r="BH159" s="135">
        <f>IF(N159="sníž. přenesená",J159,0)</f>
        <v>0</v>
      </c>
      <c r="BI159" s="135">
        <f>IF(N159="nulová",J159,0)</f>
        <v>0</v>
      </c>
      <c r="BJ159" s="17" t="s">
        <v>79</v>
      </c>
      <c r="BK159" s="135">
        <f>ROUND(I159*H159,2)</f>
        <v>0</v>
      </c>
      <c r="BL159" s="17" t="s">
        <v>225</v>
      </c>
      <c r="BM159" s="134" t="s">
        <v>253</v>
      </c>
    </row>
    <row r="160" spans="2:65" s="1" customFormat="1" ht="11.25">
      <c r="B160" s="32"/>
      <c r="D160" s="136" t="s">
        <v>132</v>
      </c>
      <c r="F160" s="137" t="s">
        <v>251</v>
      </c>
      <c r="I160" s="138"/>
      <c r="L160" s="32"/>
      <c r="M160" s="139"/>
      <c r="T160" s="53"/>
      <c r="AT160" s="17" t="s">
        <v>132</v>
      </c>
      <c r="AU160" s="17" t="s">
        <v>83</v>
      </c>
    </row>
    <row r="161" spans="2:65" s="11" customFormat="1" ht="22.9" customHeight="1">
      <c r="B161" s="111"/>
      <c r="D161" s="112" t="s">
        <v>73</v>
      </c>
      <c r="E161" s="121" t="s">
        <v>254</v>
      </c>
      <c r="F161" s="121" t="s">
        <v>255</v>
      </c>
      <c r="I161" s="114"/>
      <c r="J161" s="122">
        <f>BK161</f>
        <v>0</v>
      </c>
      <c r="L161" s="111"/>
      <c r="M161" s="116"/>
      <c r="P161" s="117">
        <f>SUM(P162:P206)</f>
        <v>0</v>
      </c>
      <c r="R161" s="117">
        <f>SUM(R162:R206)</f>
        <v>7.6151300600000003</v>
      </c>
      <c r="T161" s="118">
        <f>SUM(T162:T206)</f>
        <v>5.5220000000000002</v>
      </c>
      <c r="AR161" s="112" t="s">
        <v>83</v>
      </c>
      <c r="AT161" s="119" t="s">
        <v>73</v>
      </c>
      <c r="AU161" s="119" t="s">
        <v>79</v>
      </c>
      <c r="AY161" s="112" t="s">
        <v>122</v>
      </c>
      <c r="BK161" s="120">
        <f>SUM(BK162:BK206)</f>
        <v>0</v>
      </c>
    </row>
    <row r="162" spans="2:65" s="1" customFormat="1" ht="16.5" customHeight="1">
      <c r="B162" s="32"/>
      <c r="C162" s="123" t="s">
        <v>256</v>
      </c>
      <c r="D162" s="123" t="s">
        <v>125</v>
      </c>
      <c r="E162" s="124" t="s">
        <v>257</v>
      </c>
      <c r="F162" s="125" t="s">
        <v>258</v>
      </c>
      <c r="G162" s="126" t="s">
        <v>259</v>
      </c>
      <c r="H162" s="127">
        <v>3.69</v>
      </c>
      <c r="I162" s="128"/>
      <c r="J162" s="129">
        <f>ROUND(I162*H162,2)</f>
        <v>0</v>
      </c>
      <c r="K162" s="125" t="s">
        <v>129</v>
      </c>
      <c r="L162" s="32"/>
      <c r="M162" s="130" t="s">
        <v>19</v>
      </c>
      <c r="N162" s="131" t="s">
        <v>45</v>
      </c>
      <c r="P162" s="132">
        <f>O162*H162</f>
        <v>0</v>
      </c>
      <c r="Q162" s="132">
        <v>1.08E-3</v>
      </c>
      <c r="R162" s="132">
        <f>Q162*H162</f>
        <v>3.9852000000000004E-3</v>
      </c>
      <c r="S162" s="132">
        <v>0</v>
      </c>
      <c r="T162" s="133">
        <f>S162*H162</f>
        <v>0</v>
      </c>
      <c r="AR162" s="134" t="s">
        <v>225</v>
      </c>
      <c r="AT162" s="134" t="s">
        <v>125</v>
      </c>
      <c r="AU162" s="134" t="s">
        <v>83</v>
      </c>
      <c r="AY162" s="17" t="s">
        <v>122</v>
      </c>
      <c r="BE162" s="135">
        <f>IF(N162="základní",J162,0)</f>
        <v>0</v>
      </c>
      <c r="BF162" s="135">
        <f>IF(N162="snížená",J162,0)</f>
        <v>0</v>
      </c>
      <c r="BG162" s="135">
        <f>IF(N162="zákl. přenesená",J162,0)</f>
        <v>0</v>
      </c>
      <c r="BH162" s="135">
        <f>IF(N162="sníž. přenesená",J162,0)</f>
        <v>0</v>
      </c>
      <c r="BI162" s="135">
        <f>IF(N162="nulová",J162,0)</f>
        <v>0</v>
      </c>
      <c r="BJ162" s="17" t="s">
        <v>79</v>
      </c>
      <c r="BK162" s="135">
        <f>ROUND(I162*H162,2)</f>
        <v>0</v>
      </c>
      <c r="BL162" s="17" t="s">
        <v>225</v>
      </c>
      <c r="BM162" s="134" t="s">
        <v>260</v>
      </c>
    </row>
    <row r="163" spans="2:65" s="1" customFormat="1" ht="11.25">
      <c r="B163" s="32"/>
      <c r="D163" s="136" t="s">
        <v>132</v>
      </c>
      <c r="F163" s="137" t="s">
        <v>261</v>
      </c>
      <c r="I163" s="138"/>
      <c r="L163" s="32"/>
      <c r="M163" s="139"/>
      <c r="T163" s="53"/>
      <c r="AT163" s="17" t="s">
        <v>132</v>
      </c>
      <c r="AU163" s="17" t="s">
        <v>83</v>
      </c>
    </row>
    <row r="164" spans="2:65" s="1" customFormat="1" ht="11.25">
      <c r="B164" s="32"/>
      <c r="D164" s="140" t="s">
        <v>134</v>
      </c>
      <c r="F164" s="141" t="s">
        <v>262</v>
      </c>
      <c r="I164" s="138"/>
      <c r="L164" s="32"/>
      <c r="M164" s="139"/>
      <c r="T164" s="53"/>
      <c r="AT164" s="17" t="s">
        <v>134</v>
      </c>
      <c r="AU164" s="17" t="s">
        <v>83</v>
      </c>
    </row>
    <row r="165" spans="2:65" s="12" customFormat="1" ht="11.25">
      <c r="B165" s="142"/>
      <c r="D165" s="136" t="s">
        <v>136</v>
      </c>
      <c r="E165" s="143" t="s">
        <v>19</v>
      </c>
      <c r="F165" s="144" t="s">
        <v>263</v>
      </c>
      <c r="H165" s="145">
        <v>1.44</v>
      </c>
      <c r="I165" s="146"/>
      <c r="L165" s="142"/>
      <c r="M165" s="147"/>
      <c r="T165" s="148"/>
      <c r="AT165" s="143" t="s">
        <v>136</v>
      </c>
      <c r="AU165" s="143" t="s">
        <v>83</v>
      </c>
      <c r="AV165" s="12" t="s">
        <v>83</v>
      </c>
      <c r="AW165" s="12" t="s">
        <v>33</v>
      </c>
      <c r="AX165" s="12" t="s">
        <v>74</v>
      </c>
      <c r="AY165" s="143" t="s">
        <v>122</v>
      </c>
    </row>
    <row r="166" spans="2:65" s="12" customFormat="1" ht="11.25">
      <c r="B166" s="142"/>
      <c r="D166" s="136" t="s">
        <v>136</v>
      </c>
      <c r="E166" s="143" t="s">
        <v>19</v>
      </c>
      <c r="F166" s="144" t="s">
        <v>264</v>
      </c>
      <c r="H166" s="145">
        <v>2.25</v>
      </c>
      <c r="I166" s="146"/>
      <c r="L166" s="142"/>
      <c r="M166" s="147"/>
      <c r="T166" s="148"/>
      <c r="AT166" s="143" t="s">
        <v>136</v>
      </c>
      <c r="AU166" s="143" t="s">
        <v>83</v>
      </c>
      <c r="AV166" s="12" t="s">
        <v>83</v>
      </c>
      <c r="AW166" s="12" t="s">
        <v>33</v>
      </c>
      <c r="AX166" s="12" t="s">
        <v>74</v>
      </c>
      <c r="AY166" s="143" t="s">
        <v>122</v>
      </c>
    </row>
    <row r="167" spans="2:65" s="13" customFormat="1" ht="11.25">
      <c r="B167" s="149"/>
      <c r="D167" s="136" t="s">
        <v>136</v>
      </c>
      <c r="E167" s="150" t="s">
        <v>19</v>
      </c>
      <c r="F167" s="151" t="s">
        <v>265</v>
      </c>
      <c r="H167" s="152">
        <v>3.69</v>
      </c>
      <c r="I167" s="153"/>
      <c r="L167" s="149"/>
      <c r="M167" s="154"/>
      <c r="T167" s="155"/>
      <c r="AT167" s="150" t="s">
        <v>136</v>
      </c>
      <c r="AU167" s="150" t="s">
        <v>83</v>
      </c>
      <c r="AV167" s="13" t="s">
        <v>130</v>
      </c>
      <c r="AW167" s="13" t="s">
        <v>33</v>
      </c>
      <c r="AX167" s="13" t="s">
        <v>79</v>
      </c>
      <c r="AY167" s="150" t="s">
        <v>122</v>
      </c>
    </row>
    <row r="168" spans="2:65" s="1" customFormat="1" ht="16.5" customHeight="1">
      <c r="B168" s="32"/>
      <c r="C168" s="123" t="s">
        <v>7</v>
      </c>
      <c r="D168" s="123" t="s">
        <v>125</v>
      </c>
      <c r="E168" s="124" t="s">
        <v>266</v>
      </c>
      <c r="F168" s="125" t="s">
        <v>267</v>
      </c>
      <c r="G168" s="126" t="s">
        <v>268</v>
      </c>
      <c r="H168" s="127">
        <v>50</v>
      </c>
      <c r="I168" s="128"/>
      <c r="J168" s="129">
        <f>ROUND(I168*H168,2)</f>
        <v>0</v>
      </c>
      <c r="K168" s="125" t="s">
        <v>129</v>
      </c>
      <c r="L168" s="32"/>
      <c r="M168" s="130" t="s">
        <v>19</v>
      </c>
      <c r="N168" s="131" t="s">
        <v>45</v>
      </c>
      <c r="P168" s="132">
        <f>O168*H168</f>
        <v>0</v>
      </c>
      <c r="Q168" s="132">
        <v>0</v>
      </c>
      <c r="R168" s="132">
        <f>Q168*H168</f>
        <v>0</v>
      </c>
      <c r="S168" s="132">
        <v>1.584E-2</v>
      </c>
      <c r="T168" s="133">
        <f>S168*H168</f>
        <v>0.79200000000000004</v>
      </c>
      <c r="AR168" s="134" t="s">
        <v>225</v>
      </c>
      <c r="AT168" s="134" t="s">
        <v>125</v>
      </c>
      <c r="AU168" s="134" t="s">
        <v>83</v>
      </c>
      <c r="AY168" s="17" t="s">
        <v>122</v>
      </c>
      <c r="BE168" s="135">
        <f>IF(N168="základní",J168,0)</f>
        <v>0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7" t="s">
        <v>79</v>
      </c>
      <c r="BK168" s="135">
        <f>ROUND(I168*H168,2)</f>
        <v>0</v>
      </c>
      <c r="BL168" s="17" t="s">
        <v>225</v>
      </c>
      <c r="BM168" s="134" t="s">
        <v>269</v>
      </c>
    </row>
    <row r="169" spans="2:65" s="1" customFormat="1" ht="19.5">
      <c r="B169" s="32"/>
      <c r="D169" s="136" t="s">
        <v>132</v>
      </c>
      <c r="F169" s="137" t="s">
        <v>270</v>
      </c>
      <c r="I169" s="138"/>
      <c r="L169" s="32"/>
      <c r="M169" s="139"/>
      <c r="T169" s="53"/>
      <c r="AT169" s="17" t="s">
        <v>132</v>
      </c>
      <c r="AU169" s="17" t="s">
        <v>83</v>
      </c>
    </row>
    <row r="170" spans="2:65" s="1" customFormat="1" ht="11.25">
      <c r="B170" s="32"/>
      <c r="D170" s="140" t="s">
        <v>134</v>
      </c>
      <c r="F170" s="141" t="s">
        <v>271</v>
      </c>
      <c r="I170" s="138"/>
      <c r="L170" s="32"/>
      <c r="M170" s="139"/>
      <c r="T170" s="53"/>
      <c r="AT170" s="17" t="s">
        <v>134</v>
      </c>
      <c r="AU170" s="17" t="s">
        <v>83</v>
      </c>
    </row>
    <row r="171" spans="2:65" s="1" customFormat="1" ht="16.5" customHeight="1">
      <c r="B171" s="32"/>
      <c r="C171" s="123" t="s">
        <v>272</v>
      </c>
      <c r="D171" s="123" t="s">
        <v>125</v>
      </c>
      <c r="E171" s="124" t="s">
        <v>273</v>
      </c>
      <c r="F171" s="125" t="s">
        <v>274</v>
      </c>
      <c r="G171" s="126" t="s">
        <v>268</v>
      </c>
      <c r="H171" s="127">
        <v>50</v>
      </c>
      <c r="I171" s="128"/>
      <c r="J171" s="129">
        <f>ROUND(I171*H171,2)</f>
        <v>0</v>
      </c>
      <c r="K171" s="125" t="s">
        <v>129</v>
      </c>
      <c r="L171" s="32"/>
      <c r="M171" s="130" t="s">
        <v>19</v>
      </c>
      <c r="N171" s="131" t="s">
        <v>45</v>
      </c>
      <c r="P171" s="132">
        <f>O171*H171</f>
        <v>0</v>
      </c>
      <c r="Q171" s="132">
        <v>0</v>
      </c>
      <c r="R171" s="132">
        <f>Q171*H171</f>
        <v>0</v>
      </c>
      <c r="S171" s="132">
        <v>2.4750000000000001E-2</v>
      </c>
      <c r="T171" s="133">
        <f>S171*H171</f>
        <v>1.2375</v>
      </c>
      <c r="AR171" s="134" t="s">
        <v>225</v>
      </c>
      <c r="AT171" s="134" t="s">
        <v>125</v>
      </c>
      <c r="AU171" s="134" t="s">
        <v>83</v>
      </c>
      <c r="AY171" s="17" t="s">
        <v>122</v>
      </c>
      <c r="BE171" s="135">
        <f>IF(N171="základní",J171,0)</f>
        <v>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7" t="s">
        <v>79</v>
      </c>
      <c r="BK171" s="135">
        <f>ROUND(I171*H171,2)</f>
        <v>0</v>
      </c>
      <c r="BL171" s="17" t="s">
        <v>225</v>
      </c>
      <c r="BM171" s="134" t="s">
        <v>275</v>
      </c>
    </row>
    <row r="172" spans="2:65" s="1" customFormat="1" ht="19.5">
      <c r="B172" s="32"/>
      <c r="D172" s="136" t="s">
        <v>132</v>
      </c>
      <c r="F172" s="137" t="s">
        <v>276</v>
      </c>
      <c r="I172" s="138"/>
      <c r="L172" s="32"/>
      <c r="M172" s="139"/>
      <c r="T172" s="53"/>
      <c r="AT172" s="17" t="s">
        <v>132</v>
      </c>
      <c r="AU172" s="17" t="s">
        <v>83</v>
      </c>
    </row>
    <row r="173" spans="2:65" s="1" customFormat="1" ht="11.25">
      <c r="B173" s="32"/>
      <c r="D173" s="140" t="s">
        <v>134</v>
      </c>
      <c r="F173" s="141" t="s">
        <v>277</v>
      </c>
      <c r="I173" s="138"/>
      <c r="L173" s="32"/>
      <c r="M173" s="139"/>
      <c r="T173" s="53"/>
      <c r="AT173" s="17" t="s">
        <v>134</v>
      </c>
      <c r="AU173" s="17" t="s">
        <v>83</v>
      </c>
    </row>
    <row r="174" spans="2:65" s="1" customFormat="1" ht="16.5" customHeight="1">
      <c r="B174" s="32"/>
      <c r="C174" s="123" t="s">
        <v>278</v>
      </c>
      <c r="D174" s="123" t="s">
        <v>125</v>
      </c>
      <c r="E174" s="124" t="s">
        <v>279</v>
      </c>
      <c r="F174" s="125" t="s">
        <v>280</v>
      </c>
      <c r="G174" s="126" t="s">
        <v>268</v>
      </c>
      <c r="H174" s="127">
        <v>50</v>
      </c>
      <c r="I174" s="128"/>
      <c r="J174" s="129">
        <f>ROUND(I174*H174,2)</f>
        <v>0</v>
      </c>
      <c r="K174" s="125" t="s">
        <v>129</v>
      </c>
      <c r="L174" s="32"/>
      <c r="M174" s="130" t="s">
        <v>19</v>
      </c>
      <c r="N174" s="131" t="s">
        <v>45</v>
      </c>
      <c r="P174" s="132">
        <f>O174*H174</f>
        <v>0</v>
      </c>
      <c r="Q174" s="132">
        <v>1.7520000000000001E-2</v>
      </c>
      <c r="R174" s="132">
        <f>Q174*H174</f>
        <v>0.876</v>
      </c>
      <c r="S174" s="132">
        <v>0</v>
      </c>
      <c r="T174" s="133">
        <f>S174*H174</f>
        <v>0</v>
      </c>
      <c r="AR174" s="134" t="s">
        <v>225</v>
      </c>
      <c r="AT174" s="134" t="s">
        <v>125</v>
      </c>
      <c r="AU174" s="134" t="s">
        <v>83</v>
      </c>
      <c r="AY174" s="17" t="s">
        <v>122</v>
      </c>
      <c r="BE174" s="135">
        <f>IF(N174="základní",J174,0)</f>
        <v>0</v>
      </c>
      <c r="BF174" s="135">
        <f>IF(N174="snížená",J174,0)</f>
        <v>0</v>
      </c>
      <c r="BG174" s="135">
        <f>IF(N174="zákl. přenesená",J174,0)</f>
        <v>0</v>
      </c>
      <c r="BH174" s="135">
        <f>IF(N174="sníž. přenesená",J174,0)</f>
        <v>0</v>
      </c>
      <c r="BI174" s="135">
        <f>IF(N174="nulová",J174,0)</f>
        <v>0</v>
      </c>
      <c r="BJ174" s="17" t="s">
        <v>79</v>
      </c>
      <c r="BK174" s="135">
        <f>ROUND(I174*H174,2)</f>
        <v>0</v>
      </c>
      <c r="BL174" s="17" t="s">
        <v>225</v>
      </c>
      <c r="BM174" s="134" t="s">
        <v>281</v>
      </c>
    </row>
    <row r="175" spans="2:65" s="1" customFormat="1" ht="11.25">
      <c r="B175" s="32"/>
      <c r="D175" s="136" t="s">
        <v>132</v>
      </c>
      <c r="F175" s="137" t="s">
        <v>282</v>
      </c>
      <c r="I175" s="138"/>
      <c r="L175" s="32"/>
      <c r="M175" s="139"/>
      <c r="T175" s="53"/>
      <c r="AT175" s="17" t="s">
        <v>132</v>
      </c>
      <c r="AU175" s="17" t="s">
        <v>83</v>
      </c>
    </row>
    <row r="176" spans="2:65" s="1" customFormat="1" ht="11.25">
      <c r="B176" s="32"/>
      <c r="D176" s="140" t="s">
        <v>134</v>
      </c>
      <c r="F176" s="141" t="s">
        <v>283</v>
      </c>
      <c r="I176" s="138"/>
      <c r="L176" s="32"/>
      <c r="M176" s="139"/>
      <c r="T176" s="53"/>
      <c r="AT176" s="17" t="s">
        <v>134</v>
      </c>
      <c r="AU176" s="17" t="s">
        <v>83</v>
      </c>
    </row>
    <row r="177" spans="2:65" s="1" customFormat="1" ht="16.5" customHeight="1">
      <c r="B177" s="32"/>
      <c r="C177" s="123" t="s">
        <v>284</v>
      </c>
      <c r="D177" s="123" t="s">
        <v>125</v>
      </c>
      <c r="E177" s="124" t="s">
        <v>285</v>
      </c>
      <c r="F177" s="125" t="s">
        <v>286</v>
      </c>
      <c r="G177" s="126" t="s">
        <v>268</v>
      </c>
      <c r="H177" s="127">
        <v>50</v>
      </c>
      <c r="I177" s="128"/>
      <c r="J177" s="129">
        <f>ROUND(I177*H177,2)</f>
        <v>0</v>
      </c>
      <c r="K177" s="125" t="s">
        <v>129</v>
      </c>
      <c r="L177" s="32"/>
      <c r="M177" s="130" t="s">
        <v>19</v>
      </c>
      <c r="N177" s="131" t="s">
        <v>45</v>
      </c>
      <c r="P177" s="132">
        <f>O177*H177</f>
        <v>0</v>
      </c>
      <c r="Q177" s="132">
        <v>2.733E-2</v>
      </c>
      <c r="R177" s="132">
        <f>Q177*H177</f>
        <v>1.3665</v>
      </c>
      <c r="S177" s="132">
        <v>0</v>
      </c>
      <c r="T177" s="133">
        <f>S177*H177</f>
        <v>0</v>
      </c>
      <c r="AR177" s="134" t="s">
        <v>225</v>
      </c>
      <c r="AT177" s="134" t="s">
        <v>125</v>
      </c>
      <c r="AU177" s="134" t="s">
        <v>83</v>
      </c>
      <c r="AY177" s="17" t="s">
        <v>122</v>
      </c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7" t="s">
        <v>79</v>
      </c>
      <c r="BK177" s="135">
        <f>ROUND(I177*H177,2)</f>
        <v>0</v>
      </c>
      <c r="BL177" s="17" t="s">
        <v>225</v>
      </c>
      <c r="BM177" s="134" t="s">
        <v>287</v>
      </c>
    </row>
    <row r="178" spans="2:65" s="1" customFormat="1" ht="11.25">
      <c r="B178" s="32"/>
      <c r="D178" s="136" t="s">
        <v>132</v>
      </c>
      <c r="F178" s="137" t="s">
        <v>288</v>
      </c>
      <c r="I178" s="138"/>
      <c r="L178" s="32"/>
      <c r="M178" s="139"/>
      <c r="T178" s="53"/>
      <c r="AT178" s="17" t="s">
        <v>132</v>
      </c>
      <c r="AU178" s="17" t="s">
        <v>83</v>
      </c>
    </row>
    <row r="179" spans="2:65" s="1" customFormat="1" ht="11.25">
      <c r="B179" s="32"/>
      <c r="D179" s="140" t="s">
        <v>134</v>
      </c>
      <c r="F179" s="141" t="s">
        <v>289</v>
      </c>
      <c r="I179" s="138"/>
      <c r="L179" s="32"/>
      <c r="M179" s="139"/>
      <c r="T179" s="53"/>
      <c r="AT179" s="17" t="s">
        <v>134</v>
      </c>
      <c r="AU179" s="17" t="s">
        <v>83</v>
      </c>
    </row>
    <row r="180" spans="2:65" s="1" customFormat="1" ht="16.5" customHeight="1">
      <c r="B180" s="32"/>
      <c r="C180" s="123" t="s">
        <v>290</v>
      </c>
      <c r="D180" s="123" t="s">
        <v>125</v>
      </c>
      <c r="E180" s="124" t="s">
        <v>291</v>
      </c>
      <c r="F180" s="125" t="s">
        <v>292</v>
      </c>
      <c r="G180" s="126" t="s">
        <v>128</v>
      </c>
      <c r="H180" s="127">
        <v>698.5</v>
      </c>
      <c r="I180" s="128"/>
      <c r="J180" s="129">
        <f>ROUND(I180*H180,2)</f>
        <v>0</v>
      </c>
      <c r="K180" s="125" t="s">
        <v>129</v>
      </c>
      <c r="L180" s="32"/>
      <c r="M180" s="130" t="s">
        <v>19</v>
      </c>
      <c r="N180" s="131" t="s">
        <v>45</v>
      </c>
      <c r="P180" s="132">
        <f>O180*H180</f>
        <v>0</v>
      </c>
      <c r="Q180" s="132">
        <v>0</v>
      </c>
      <c r="R180" s="132">
        <f>Q180*H180</f>
        <v>0</v>
      </c>
      <c r="S180" s="132">
        <v>0</v>
      </c>
      <c r="T180" s="133">
        <f>S180*H180</f>
        <v>0</v>
      </c>
      <c r="AR180" s="134" t="s">
        <v>225</v>
      </c>
      <c r="AT180" s="134" t="s">
        <v>125</v>
      </c>
      <c r="AU180" s="134" t="s">
        <v>83</v>
      </c>
      <c r="AY180" s="17" t="s">
        <v>122</v>
      </c>
      <c r="BE180" s="135">
        <f>IF(N180="základní",J180,0)</f>
        <v>0</v>
      </c>
      <c r="BF180" s="135">
        <f>IF(N180="snížená",J180,0)</f>
        <v>0</v>
      </c>
      <c r="BG180" s="135">
        <f>IF(N180="zákl. přenesená",J180,0)</f>
        <v>0</v>
      </c>
      <c r="BH180" s="135">
        <f>IF(N180="sníž. přenesená",J180,0)</f>
        <v>0</v>
      </c>
      <c r="BI180" s="135">
        <f>IF(N180="nulová",J180,0)</f>
        <v>0</v>
      </c>
      <c r="BJ180" s="17" t="s">
        <v>79</v>
      </c>
      <c r="BK180" s="135">
        <f>ROUND(I180*H180,2)</f>
        <v>0</v>
      </c>
      <c r="BL180" s="17" t="s">
        <v>225</v>
      </c>
      <c r="BM180" s="134" t="s">
        <v>293</v>
      </c>
    </row>
    <row r="181" spans="2:65" s="1" customFormat="1" ht="11.25">
      <c r="B181" s="32"/>
      <c r="D181" s="136" t="s">
        <v>132</v>
      </c>
      <c r="F181" s="137" t="s">
        <v>294</v>
      </c>
      <c r="I181" s="138"/>
      <c r="L181" s="32"/>
      <c r="M181" s="139"/>
      <c r="T181" s="53"/>
      <c r="AT181" s="17" t="s">
        <v>132</v>
      </c>
      <c r="AU181" s="17" t="s">
        <v>83</v>
      </c>
    </row>
    <row r="182" spans="2:65" s="1" customFormat="1" ht="11.25">
      <c r="B182" s="32"/>
      <c r="D182" s="140" t="s">
        <v>134</v>
      </c>
      <c r="F182" s="141" t="s">
        <v>295</v>
      </c>
      <c r="I182" s="138"/>
      <c r="L182" s="32"/>
      <c r="M182" s="139"/>
      <c r="T182" s="53"/>
      <c r="AT182" s="17" t="s">
        <v>134</v>
      </c>
      <c r="AU182" s="17" t="s">
        <v>83</v>
      </c>
    </row>
    <row r="183" spans="2:65" s="1" customFormat="1" ht="16.5" customHeight="1">
      <c r="B183" s="32"/>
      <c r="C183" s="156" t="s">
        <v>296</v>
      </c>
      <c r="D183" s="156" t="s">
        <v>297</v>
      </c>
      <c r="E183" s="157" t="s">
        <v>298</v>
      </c>
      <c r="F183" s="158" t="s">
        <v>299</v>
      </c>
      <c r="G183" s="159" t="s">
        <v>259</v>
      </c>
      <c r="H183" s="160">
        <v>9.2200000000000006</v>
      </c>
      <c r="I183" s="161"/>
      <c r="J183" s="162">
        <f>ROUND(I183*H183,2)</f>
        <v>0</v>
      </c>
      <c r="K183" s="158" t="s">
        <v>129</v>
      </c>
      <c r="L183" s="163"/>
      <c r="M183" s="164" t="s">
        <v>19</v>
      </c>
      <c r="N183" s="165" t="s">
        <v>45</v>
      </c>
      <c r="P183" s="132">
        <f>O183*H183</f>
        <v>0</v>
      </c>
      <c r="Q183" s="132">
        <v>0.55000000000000004</v>
      </c>
      <c r="R183" s="132">
        <f>Q183*H183</f>
        <v>5.0710000000000006</v>
      </c>
      <c r="S183" s="132">
        <v>0</v>
      </c>
      <c r="T183" s="133">
        <f>S183*H183</f>
        <v>0</v>
      </c>
      <c r="AR183" s="134" t="s">
        <v>300</v>
      </c>
      <c r="AT183" s="134" t="s">
        <v>297</v>
      </c>
      <c r="AU183" s="134" t="s">
        <v>83</v>
      </c>
      <c r="AY183" s="17" t="s">
        <v>122</v>
      </c>
      <c r="BE183" s="135">
        <f>IF(N183="základní",J183,0)</f>
        <v>0</v>
      </c>
      <c r="BF183" s="135">
        <f>IF(N183="snížená",J183,0)</f>
        <v>0</v>
      </c>
      <c r="BG183" s="135">
        <f>IF(N183="zákl. přenesená",J183,0)</f>
        <v>0</v>
      </c>
      <c r="BH183" s="135">
        <f>IF(N183="sníž. přenesená",J183,0)</f>
        <v>0</v>
      </c>
      <c r="BI183" s="135">
        <f>IF(N183="nulová",J183,0)</f>
        <v>0</v>
      </c>
      <c r="BJ183" s="17" t="s">
        <v>79</v>
      </c>
      <c r="BK183" s="135">
        <f>ROUND(I183*H183,2)</f>
        <v>0</v>
      </c>
      <c r="BL183" s="17" t="s">
        <v>225</v>
      </c>
      <c r="BM183" s="134" t="s">
        <v>301</v>
      </c>
    </row>
    <row r="184" spans="2:65" s="1" customFormat="1" ht="11.25">
      <c r="B184" s="32"/>
      <c r="D184" s="136" t="s">
        <v>132</v>
      </c>
      <c r="F184" s="137" t="s">
        <v>299</v>
      </c>
      <c r="I184" s="138"/>
      <c r="L184" s="32"/>
      <c r="M184" s="139"/>
      <c r="T184" s="53"/>
      <c r="AT184" s="17" t="s">
        <v>132</v>
      </c>
      <c r="AU184" s="17" t="s">
        <v>83</v>
      </c>
    </row>
    <row r="185" spans="2:65" s="12" customFormat="1" ht="11.25">
      <c r="B185" s="142"/>
      <c r="D185" s="136" t="s">
        <v>136</v>
      </c>
      <c r="E185" s="143" t="s">
        <v>19</v>
      </c>
      <c r="F185" s="144" t="s">
        <v>302</v>
      </c>
      <c r="H185" s="145">
        <v>8.3819999999999997</v>
      </c>
      <c r="I185" s="146"/>
      <c r="L185" s="142"/>
      <c r="M185" s="147"/>
      <c r="T185" s="148"/>
      <c r="AT185" s="143" t="s">
        <v>136</v>
      </c>
      <c r="AU185" s="143" t="s">
        <v>83</v>
      </c>
      <c r="AV185" s="12" t="s">
        <v>83</v>
      </c>
      <c r="AW185" s="12" t="s">
        <v>33</v>
      </c>
      <c r="AX185" s="12" t="s">
        <v>79</v>
      </c>
      <c r="AY185" s="143" t="s">
        <v>122</v>
      </c>
    </row>
    <row r="186" spans="2:65" s="12" customFormat="1" ht="11.25">
      <c r="B186" s="142"/>
      <c r="D186" s="136" t="s">
        <v>136</v>
      </c>
      <c r="F186" s="144" t="s">
        <v>303</v>
      </c>
      <c r="H186" s="145">
        <v>9.2200000000000006</v>
      </c>
      <c r="I186" s="146"/>
      <c r="L186" s="142"/>
      <c r="M186" s="147"/>
      <c r="T186" s="148"/>
      <c r="AT186" s="143" t="s">
        <v>136</v>
      </c>
      <c r="AU186" s="143" t="s">
        <v>83</v>
      </c>
      <c r="AV186" s="12" t="s">
        <v>83</v>
      </c>
      <c r="AW186" s="12" t="s">
        <v>4</v>
      </c>
      <c r="AX186" s="12" t="s">
        <v>79</v>
      </c>
      <c r="AY186" s="143" t="s">
        <v>122</v>
      </c>
    </row>
    <row r="187" spans="2:65" s="1" customFormat="1" ht="16.5" customHeight="1">
      <c r="B187" s="32"/>
      <c r="C187" s="123" t="s">
        <v>304</v>
      </c>
      <c r="D187" s="123" t="s">
        <v>125</v>
      </c>
      <c r="E187" s="124" t="s">
        <v>305</v>
      </c>
      <c r="F187" s="125" t="s">
        <v>306</v>
      </c>
      <c r="G187" s="126" t="s">
        <v>268</v>
      </c>
      <c r="H187" s="127">
        <v>776.11099999999999</v>
      </c>
      <c r="I187" s="128"/>
      <c r="J187" s="129">
        <f>ROUND(I187*H187,2)</f>
        <v>0</v>
      </c>
      <c r="K187" s="125" t="s">
        <v>129</v>
      </c>
      <c r="L187" s="32"/>
      <c r="M187" s="130" t="s">
        <v>19</v>
      </c>
      <c r="N187" s="131" t="s">
        <v>45</v>
      </c>
      <c r="P187" s="132">
        <f>O187*H187</f>
        <v>0</v>
      </c>
      <c r="Q187" s="132">
        <v>2.0000000000000002E-5</v>
      </c>
      <c r="R187" s="132">
        <f>Q187*H187</f>
        <v>1.5522220000000002E-2</v>
      </c>
      <c r="S187" s="132">
        <v>0</v>
      </c>
      <c r="T187" s="133">
        <f>S187*H187</f>
        <v>0</v>
      </c>
      <c r="AR187" s="134" t="s">
        <v>225</v>
      </c>
      <c r="AT187" s="134" t="s">
        <v>125</v>
      </c>
      <c r="AU187" s="134" t="s">
        <v>83</v>
      </c>
      <c r="AY187" s="17" t="s">
        <v>122</v>
      </c>
      <c r="BE187" s="135">
        <f>IF(N187="základní",J187,0)</f>
        <v>0</v>
      </c>
      <c r="BF187" s="135">
        <f>IF(N187="snížená",J187,0)</f>
        <v>0</v>
      </c>
      <c r="BG187" s="135">
        <f>IF(N187="zákl. přenesená",J187,0)</f>
        <v>0</v>
      </c>
      <c r="BH187" s="135">
        <f>IF(N187="sníž. přenesená",J187,0)</f>
        <v>0</v>
      </c>
      <c r="BI187" s="135">
        <f>IF(N187="nulová",J187,0)</f>
        <v>0</v>
      </c>
      <c r="BJ187" s="17" t="s">
        <v>79</v>
      </c>
      <c r="BK187" s="135">
        <f>ROUND(I187*H187,2)</f>
        <v>0</v>
      </c>
      <c r="BL187" s="17" t="s">
        <v>225</v>
      </c>
      <c r="BM187" s="134" t="s">
        <v>307</v>
      </c>
    </row>
    <row r="188" spans="2:65" s="1" customFormat="1" ht="11.25">
      <c r="B188" s="32"/>
      <c r="D188" s="136" t="s">
        <v>132</v>
      </c>
      <c r="F188" s="137" t="s">
        <v>308</v>
      </c>
      <c r="I188" s="138"/>
      <c r="L188" s="32"/>
      <c r="M188" s="139"/>
      <c r="T188" s="53"/>
      <c r="AT188" s="17" t="s">
        <v>132</v>
      </c>
      <c r="AU188" s="17" t="s">
        <v>83</v>
      </c>
    </row>
    <row r="189" spans="2:65" s="1" customFormat="1" ht="11.25">
      <c r="B189" s="32"/>
      <c r="D189" s="140" t="s">
        <v>134</v>
      </c>
      <c r="F189" s="141" t="s">
        <v>309</v>
      </c>
      <c r="I189" s="138"/>
      <c r="L189" s="32"/>
      <c r="M189" s="139"/>
      <c r="T189" s="53"/>
      <c r="AT189" s="17" t="s">
        <v>134</v>
      </c>
      <c r="AU189" s="17" t="s">
        <v>83</v>
      </c>
    </row>
    <row r="190" spans="2:65" s="12" customFormat="1" ht="11.25">
      <c r="B190" s="142"/>
      <c r="D190" s="136" t="s">
        <v>136</v>
      </c>
      <c r="E190" s="143" t="s">
        <v>19</v>
      </c>
      <c r="F190" s="144" t="s">
        <v>310</v>
      </c>
      <c r="H190" s="145">
        <v>776.11099999999999</v>
      </c>
      <c r="I190" s="146"/>
      <c r="L190" s="142"/>
      <c r="M190" s="147"/>
      <c r="T190" s="148"/>
      <c r="AT190" s="143" t="s">
        <v>136</v>
      </c>
      <c r="AU190" s="143" t="s">
        <v>83</v>
      </c>
      <c r="AV190" s="12" t="s">
        <v>83</v>
      </c>
      <c r="AW190" s="12" t="s">
        <v>33</v>
      </c>
      <c r="AX190" s="12" t="s">
        <v>79</v>
      </c>
      <c r="AY190" s="143" t="s">
        <v>122</v>
      </c>
    </row>
    <row r="191" spans="2:65" s="1" customFormat="1" ht="16.5" customHeight="1">
      <c r="B191" s="32"/>
      <c r="C191" s="123" t="s">
        <v>311</v>
      </c>
      <c r="D191" s="123" t="s">
        <v>125</v>
      </c>
      <c r="E191" s="124" t="s">
        <v>312</v>
      </c>
      <c r="F191" s="125" t="s">
        <v>313</v>
      </c>
      <c r="G191" s="126" t="s">
        <v>128</v>
      </c>
      <c r="H191" s="127">
        <v>698.5</v>
      </c>
      <c r="I191" s="128"/>
      <c r="J191" s="129">
        <f>ROUND(I191*H191,2)</f>
        <v>0</v>
      </c>
      <c r="K191" s="125" t="s">
        <v>129</v>
      </c>
      <c r="L191" s="32"/>
      <c r="M191" s="130" t="s">
        <v>19</v>
      </c>
      <c r="N191" s="131" t="s">
        <v>45</v>
      </c>
      <c r="P191" s="132">
        <f>O191*H191</f>
        <v>0</v>
      </c>
      <c r="Q191" s="132">
        <v>0</v>
      </c>
      <c r="R191" s="132">
        <f>Q191*H191</f>
        <v>0</v>
      </c>
      <c r="S191" s="132">
        <v>5.0000000000000001E-3</v>
      </c>
      <c r="T191" s="133">
        <f>S191*H191</f>
        <v>3.4925000000000002</v>
      </c>
      <c r="AR191" s="134" t="s">
        <v>225</v>
      </c>
      <c r="AT191" s="134" t="s">
        <v>125</v>
      </c>
      <c r="AU191" s="134" t="s">
        <v>83</v>
      </c>
      <c r="AY191" s="17" t="s">
        <v>122</v>
      </c>
      <c r="BE191" s="135">
        <f>IF(N191="základní",J191,0)</f>
        <v>0</v>
      </c>
      <c r="BF191" s="135">
        <f>IF(N191="snížená",J191,0)</f>
        <v>0</v>
      </c>
      <c r="BG191" s="135">
        <f>IF(N191="zákl. přenesená",J191,0)</f>
        <v>0</v>
      </c>
      <c r="BH191" s="135">
        <f>IF(N191="sníž. přenesená",J191,0)</f>
        <v>0</v>
      </c>
      <c r="BI191" s="135">
        <f>IF(N191="nulová",J191,0)</f>
        <v>0</v>
      </c>
      <c r="BJ191" s="17" t="s">
        <v>79</v>
      </c>
      <c r="BK191" s="135">
        <f>ROUND(I191*H191,2)</f>
        <v>0</v>
      </c>
      <c r="BL191" s="17" t="s">
        <v>225</v>
      </c>
      <c r="BM191" s="134" t="s">
        <v>314</v>
      </c>
    </row>
    <row r="192" spans="2:65" s="1" customFormat="1" ht="19.5">
      <c r="B192" s="32"/>
      <c r="D192" s="136" t="s">
        <v>132</v>
      </c>
      <c r="F192" s="137" t="s">
        <v>315</v>
      </c>
      <c r="I192" s="138"/>
      <c r="L192" s="32"/>
      <c r="M192" s="139"/>
      <c r="T192" s="53"/>
      <c r="AT192" s="17" t="s">
        <v>132</v>
      </c>
      <c r="AU192" s="17" t="s">
        <v>83</v>
      </c>
    </row>
    <row r="193" spans="2:65" s="1" customFormat="1" ht="11.25">
      <c r="B193" s="32"/>
      <c r="D193" s="140" t="s">
        <v>134</v>
      </c>
      <c r="F193" s="141" t="s">
        <v>316</v>
      </c>
      <c r="I193" s="138"/>
      <c r="L193" s="32"/>
      <c r="M193" s="139"/>
      <c r="T193" s="53"/>
      <c r="AT193" s="17" t="s">
        <v>134</v>
      </c>
      <c r="AU193" s="17" t="s">
        <v>83</v>
      </c>
    </row>
    <row r="194" spans="2:65" s="1" customFormat="1" ht="16.5" customHeight="1">
      <c r="B194" s="32"/>
      <c r="C194" s="123" t="s">
        <v>317</v>
      </c>
      <c r="D194" s="123" t="s">
        <v>125</v>
      </c>
      <c r="E194" s="124" t="s">
        <v>318</v>
      </c>
      <c r="F194" s="125" t="s">
        <v>319</v>
      </c>
      <c r="G194" s="126" t="s">
        <v>259</v>
      </c>
      <c r="H194" s="127">
        <v>12.071999999999999</v>
      </c>
      <c r="I194" s="128"/>
      <c r="J194" s="129">
        <f>ROUND(I194*H194,2)</f>
        <v>0</v>
      </c>
      <c r="K194" s="125" t="s">
        <v>129</v>
      </c>
      <c r="L194" s="32"/>
      <c r="M194" s="130" t="s">
        <v>19</v>
      </c>
      <c r="N194" s="131" t="s">
        <v>45</v>
      </c>
      <c r="P194" s="132">
        <f>O194*H194</f>
        <v>0</v>
      </c>
      <c r="Q194" s="132">
        <v>2.3369999999999998E-2</v>
      </c>
      <c r="R194" s="132">
        <f>Q194*H194</f>
        <v>0.28212263999999998</v>
      </c>
      <c r="S194" s="132">
        <v>0</v>
      </c>
      <c r="T194" s="133">
        <f>S194*H194</f>
        <v>0</v>
      </c>
      <c r="AR194" s="134" t="s">
        <v>225</v>
      </c>
      <c r="AT194" s="134" t="s">
        <v>125</v>
      </c>
      <c r="AU194" s="134" t="s">
        <v>83</v>
      </c>
      <c r="AY194" s="17" t="s">
        <v>122</v>
      </c>
      <c r="BE194" s="135">
        <f>IF(N194="základní",J194,0)</f>
        <v>0</v>
      </c>
      <c r="BF194" s="135">
        <f>IF(N194="snížená",J194,0)</f>
        <v>0</v>
      </c>
      <c r="BG194" s="135">
        <f>IF(N194="zákl. přenesená",J194,0)</f>
        <v>0</v>
      </c>
      <c r="BH194" s="135">
        <f>IF(N194="sníž. přenesená",J194,0)</f>
        <v>0</v>
      </c>
      <c r="BI194" s="135">
        <f>IF(N194="nulová",J194,0)</f>
        <v>0</v>
      </c>
      <c r="BJ194" s="17" t="s">
        <v>79</v>
      </c>
      <c r="BK194" s="135">
        <f>ROUND(I194*H194,2)</f>
        <v>0</v>
      </c>
      <c r="BL194" s="17" t="s">
        <v>225</v>
      </c>
      <c r="BM194" s="134" t="s">
        <v>320</v>
      </c>
    </row>
    <row r="195" spans="2:65" s="1" customFormat="1" ht="11.25">
      <c r="B195" s="32"/>
      <c r="D195" s="136" t="s">
        <v>132</v>
      </c>
      <c r="F195" s="137" t="s">
        <v>321</v>
      </c>
      <c r="I195" s="138"/>
      <c r="L195" s="32"/>
      <c r="M195" s="139"/>
      <c r="T195" s="53"/>
      <c r="AT195" s="17" t="s">
        <v>132</v>
      </c>
      <c r="AU195" s="17" t="s">
        <v>83</v>
      </c>
    </row>
    <row r="196" spans="2:65" s="1" customFormat="1" ht="11.25">
      <c r="B196" s="32"/>
      <c r="D196" s="140" t="s">
        <v>134</v>
      </c>
      <c r="F196" s="141" t="s">
        <v>322</v>
      </c>
      <c r="I196" s="138"/>
      <c r="L196" s="32"/>
      <c r="M196" s="139"/>
      <c r="T196" s="53"/>
      <c r="AT196" s="17" t="s">
        <v>134</v>
      </c>
      <c r="AU196" s="17" t="s">
        <v>83</v>
      </c>
    </row>
    <row r="197" spans="2:65" s="12" customFormat="1" ht="11.25">
      <c r="B197" s="142"/>
      <c r="D197" s="136" t="s">
        <v>136</v>
      </c>
      <c r="E197" s="143" t="s">
        <v>19</v>
      </c>
      <c r="F197" s="144" t="s">
        <v>323</v>
      </c>
      <c r="H197" s="145">
        <v>8.3819999999999997</v>
      </c>
      <c r="I197" s="146"/>
      <c r="L197" s="142"/>
      <c r="M197" s="147"/>
      <c r="T197" s="148"/>
      <c r="AT197" s="143" t="s">
        <v>136</v>
      </c>
      <c r="AU197" s="143" t="s">
        <v>83</v>
      </c>
      <c r="AV197" s="12" t="s">
        <v>83</v>
      </c>
      <c r="AW197" s="12" t="s">
        <v>33</v>
      </c>
      <c r="AX197" s="12" t="s">
        <v>74</v>
      </c>
      <c r="AY197" s="143" t="s">
        <v>122</v>
      </c>
    </row>
    <row r="198" spans="2:65" s="12" customFormat="1" ht="11.25">
      <c r="B198" s="142"/>
      <c r="D198" s="136" t="s">
        <v>136</v>
      </c>
      <c r="E198" s="143" t="s">
        <v>19</v>
      </c>
      <c r="F198" s="144" t="s">
        <v>263</v>
      </c>
      <c r="H198" s="145">
        <v>1.44</v>
      </c>
      <c r="I198" s="146"/>
      <c r="L198" s="142"/>
      <c r="M198" s="147"/>
      <c r="T198" s="148"/>
      <c r="AT198" s="143" t="s">
        <v>136</v>
      </c>
      <c r="AU198" s="143" t="s">
        <v>83</v>
      </c>
      <c r="AV198" s="12" t="s">
        <v>83</v>
      </c>
      <c r="AW198" s="12" t="s">
        <v>33</v>
      </c>
      <c r="AX198" s="12" t="s">
        <v>74</v>
      </c>
      <c r="AY198" s="143" t="s">
        <v>122</v>
      </c>
    </row>
    <row r="199" spans="2:65" s="12" customFormat="1" ht="11.25">
      <c r="B199" s="142"/>
      <c r="D199" s="136" t="s">
        <v>136</v>
      </c>
      <c r="E199" s="143" t="s">
        <v>19</v>
      </c>
      <c r="F199" s="144" t="s">
        <v>264</v>
      </c>
      <c r="H199" s="145">
        <v>2.25</v>
      </c>
      <c r="I199" s="146"/>
      <c r="L199" s="142"/>
      <c r="M199" s="147"/>
      <c r="T199" s="148"/>
      <c r="AT199" s="143" t="s">
        <v>136</v>
      </c>
      <c r="AU199" s="143" t="s">
        <v>83</v>
      </c>
      <c r="AV199" s="12" t="s">
        <v>83</v>
      </c>
      <c r="AW199" s="12" t="s">
        <v>33</v>
      </c>
      <c r="AX199" s="12" t="s">
        <v>74</v>
      </c>
      <c r="AY199" s="143" t="s">
        <v>122</v>
      </c>
    </row>
    <row r="200" spans="2:65" s="13" customFormat="1" ht="11.25">
      <c r="B200" s="149"/>
      <c r="D200" s="136" t="s">
        <v>136</v>
      </c>
      <c r="E200" s="150" t="s">
        <v>19</v>
      </c>
      <c r="F200" s="151" t="s">
        <v>265</v>
      </c>
      <c r="H200" s="152">
        <v>12.071999999999999</v>
      </c>
      <c r="I200" s="153"/>
      <c r="L200" s="149"/>
      <c r="M200" s="154"/>
      <c r="T200" s="155"/>
      <c r="AT200" s="150" t="s">
        <v>136</v>
      </c>
      <c r="AU200" s="150" t="s">
        <v>83</v>
      </c>
      <c r="AV200" s="13" t="s">
        <v>130</v>
      </c>
      <c r="AW200" s="13" t="s">
        <v>33</v>
      </c>
      <c r="AX200" s="13" t="s">
        <v>79</v>
      </c>
      <c r="AY200" s="150" t="s">
        <v>122</v>
      </c>
    </row>
    <row r="201" spans="2:65" s="1" customFormat="1" ht="16.5" customHeight="1">
      <c r="B201" s="32"/>
      <c r="C201" s="123" t="s">
        <v>324</v>
      </c>
      <c r="D201" s="123" t="s">
        <v>125</v>
      </c>
      <c r="E201" s="124" t="s">
        <v>325</v>
      </c>
      <c r="F201" s="125" t="s">
        <v>326</v>
      </c>
      <c r="G201" s="126" t="s">
        <v>185</v>
      </c>
      <c r="H201" s="127">
        <v>7.6150000000000002</v>
      </c>
      <c r="I201" s="128"/>
      <c r="J201" s="129">
        <f>ROUND(I201*H201,2)</f>
        <v>0</v>
      </c>
      <c r="K201" s="125" t="s">
        <v>129</v>
      </c>
      <c r="L201" s="32"/>
      <c r="M201" s="130" t="s">
        <v>19</v>
      </c>
      <c r="N201" s="131" t="s">
        <v>45</v>
      </c>
      <c r="P201" s="132">
        <f>O201*H201</f>
        <v>0</v>
      </c>
      <c r="Q201" s="132">
        <v>0</v>
      </c>
      <c r="R201" s="132">
        <f>Q201*H201</f>
        <v>0</v>
      </c>
      <c r="S201" s="132">
        <v>0</v>
      </c>
      <c r="T201" s="133">
        <f>S201*H201</f>
        <v>0</v>
      </c>
      <c r="AR201" s="134" t="s">
        <v>225</v>
      </c>
      <c r="AT201" s="134" t="s">
        <v>125</v>
      </c>
      <c r="AU201" s="134" t="s">
        <v>83</v>
      </c>
      <c r="AY201" s="17" t="s">
        <v>122</v>
      </c>
      <c r="BE201" s="135">
        <f>IF(N201="základní",J201,0)</f>
        <v>0</v>
      </c>
      <c r="BF201" s="135">
        <f>IF(N201="snížená",J201,0)</f>
        <v>0</v>
      </c>
      <c r="BG201" s="135">
        <f>IF(N201="zákl. přenesená",J201,0)</f>
        <v>0</v>
      </c>
      <c r="BH201" s="135">
        <f>IF(N201="sníž. přenesená",J201,0)</f>
        <v>0</v>
      </c>
      <c r="BI201" s="135">
        <f>IF(N201="nulová",J201,0)</f>
        <v>0</v>
      </c>
      <c r="BJ201" s="17" t="s">
        <v>79</v>
      </c>
      <c r="BK201" s="135">
        <f>ROUND(I201*H201,2)</f>
        <v>0</v>
      </c>
      <c r="BL201" s="17" t="s">
        <v>225</v>
      </c>
      <c r="BM201" s="134" t="s">
        <v>327</v>
      </c>
    </row>
    <row r="202" spans="2:65" s="1" customFormat="1" ht="19.5">
      <c r="B202" s="32"/>
      <c r="D202" s="136" t="s">
        <v>132</v>
      </c>
      <c r="F202" s="137" t="s">
        <v>328</v>
      </c>
      <c r="I202" s="138"/>
      <c r="L202" s="32"/>
      <c r="M202" s="139"/>
      <c r="T202" s="53"/>
      <c r="AT202" s="17" t="s">
        <v>132</v>
      </c>
      <c r="AU202" s="17" t="s">
        <v>83</v>
      </c>
    </row>
    <row r="203" spans="2:65" s="1" customFormat="1" ht="11.25">
      <c r="B203" s="32"/>
      <c r="D203" s="140" t="s">
        <v>134</v>
      </c>
      <c r="F203" s="141" t="s">
        <v>329</v>
      </c>
      <c r="I203" s="138"/>
      <c r="L203" s="32"/>
      <c r="M203" s="139"/>
      <c r="T203" s="53"/>
      <c r="AT203" s="17" t="s">
        <v>134</v>
      </c>
      <c r="AU203" s="17" t="s">
        <v>83</v>
      </c>
    </row>
    <row r="204" spans="2:65" s="1" customFormat="1" ht="16.5" customHeight="1">
      <c r="B204" s="32"/>
      <c r="C204" s="123" t="s">
        <v>330</v>
      </c>
      <c r="D204" s="123" t="s">
        <v>125</v>
      </c>
      <c r="E204" s="124" t="s">
        <v>331</v>
      </c>
      <c r="F204" s="125" t="s">
        <v>332</v>
      </c>
      <c r="G204" s="126" t="s">
        <v>185</v>
      </c>
      <c r="H204" s="127">
        <v>7.6150000000000002</v>
      </c>
      <c r="I204" s="128"/>
      <c r="J204" s="129">
        <f>ROUND(I204*H204,2)</f>
        <v>0</v>
      </c>
      <c r="K204" s="125" t="s">
        <v>129</v>
      </c>
      <c r="L204" s="32"/>
      <c r="M204" s="130" t="s">
        <v>19</v>
      </c>
      <c r="N204" s="131" t="s">
        <v>45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225</v>
      </c>
      <c r="AT204" s="134" t="s">
        <v>125</v>
      </c>
      <c r="AU204" s="134" t="s">
        <v>83</v>
      </c>
      <c r="AY204" s="17" t="s">
        <v>122</v>
      </c>
      <c r="BE204" s="135">
        <f>IF(N204="základní",J204,0)</f>
        <v>0</v>
      </c>
      <c r="BF204" s="135">
        <f>IF(N204="snížená",J204,0)</f>
        <v>0</v>
      </c>
      <c r="BG204" s="135">
        <f>IF(N204="zákl. přenesená",J204,0)</f>
        <v>0</v>
      </c>
      <c r="BH204" s="135">
        <f>IF(N204="sníž. přenesená",J204,0)</f>
        <v>0</v>
      </c>
      <c r="BI204" s="135">
        <f>IF(N204="nulová",J204,0)</f>
        <v>0</v>
      </c>
      <c r="BJ204" s="17" t="s">
        <v>79</v>
      </c>
      <c r="BK204" s="135">
        <f>ROUND(I204*H204,2)</f>
        <v>0</v>
      </c>
      <c r="BL204" s="17" t="s">
        <v>225</v>
      </c>
      <c r="BM204" s="134" t="s">
        <v>333</v>
      </c>
    </row>
    <row r="205" spans="2:65" s="1" customFormat="1" ht="19.5">
      <c r="B205" s="32"/>
      <c r="D205" s="136" t="s">
        <v>132</v>
      </c>
      <c r="F205" s="137" t="s">
        <v>334</v>
      </c>
      <c r="I205" s="138"/>
      <c r="L205" s="32"/>
      <c r="M205" s="139"/>
      <c r="T205" s="53"/>
      <c r="AT205" s="17" t="s">
        <v>132</v>
      </c>
      <c r="AU205" s="17" t="s">
        <v>83</v>
      </c>
    </row>
    <row r="206" spans="2:65" s="1" customFormat="1" ht="11.25">
      <c r="B206" s="32"/>
      <c r="D206" s="140" t="s">
        <v>134</v>
      </c>
      <c r="F206" s="141" t="s">
        <v>335</v>
      </c>
      <c r="I206" s="138"/>
      <c r="L206" s="32"/>
      <c r="M206" s="139"/>
      <c r="T206" s="53"/>
      <c r="AT206" s="17" t="s">
        <v>134</v>
      </c>
      <c r="AU206" s="17" t="s">
        <v>83</v>
      </c>
    </row>
    <row r="207" spans="2:65" s="11" customFormat="1" ht="22.9" customHeight="1">
      <c r="B207" s="111"/>
      <c r="D207" s="112" t="s">
        <v>73</v>
      </c>
      <c r="E207" s="121" t="s">
        <v>336</v>
      </c>
      <c r="F207" s="121" t="s">
        <v>337</v>
      </c>
      <c r="I207" s="114"/>
      <c r="J207" s="122">
        <f>BK207</f>
        <v>0</v>
      </c>
      <c r="L207" s="111"/>
      <c r="M207" s="116"/>
      <c r="P207" s="117">
        <f>SUM(P208:P277)</f>
        <v>0</v>
      </c>
      <c r="R207" s="117">
        <f>SUM(R208:R277)</f>
        <v>1.3939648</v>
      </c>
      <c r="T207" s="118">
        <f>SUM(T208:T277)</f>
        <v>1.3198117999999999</v>
      </c>
      <c r="AR207" s="112" t="s">
        <v>83</v>
      </c>
      <c r="AT207" s="119" t="s">
        <v>73</v>
      </c>
      <c r="AU207" s="119" t="s">
        <v>79</v>
      </c>
      <c r="AY207" s="112" t="s">
        <v>122</v>
      </c>
      <c r="BK207" s="120">
        <f>SUM(BK208:BK277)</f>
        <v>0</v>
      </c>
    </row>
    <row r="208" spans="2:65" s="1" customFormat="1" ht="16.5" customHeight="1">
      <c r="B208" s="32"/>
      <c r="C208" s="123" t="s">
        <v>300</v>
      </c>
      <c r="D208" s="123" t="s">
        <v>125</v>
      </c>
      <c r="E208" s="124" t="s">
        <v>338</v>
      </c>
      <c r="F208" s="125" t="s">
        <v>339</v>
      </c>
      <c r="G208" s="126" t="s">
        <v>268</v>
      </c>
      <c r="H208" s="127">
        <v>6.4</v>
      </c>
      <c r="I208" s="128"/>
      <c r="J208" s="129">
        <f>ROUND(I208*H208,2)</f>
        <v>0</v>
      </c>
      <c r="K208" s="125" t="s">
        <v>129</v>
      </c>
      <c r="L208" s="32"/>
      <c r="M208" s="130" t="s">
        <v>19</v>
      </c>
      <c r="N208" s="131" t="s">
        <v>45</v>
      </c>
      <c r="P208" s="132">
        <f>O208*H208</f>
        <v>0</v>
      </c>
      <c r="Q208" s="132">
        <v>0</v>
      </c>
      <c r="R208" s="132">
        <f>Q208*H208</f>
        <v>0</v>
      </c>
      <c r="S208" s="132">
        <v>3.3800000000000002E-3</v>
      </c>
      <c r="T208" s="133">
        <f>S208*H208</f>
        <v>2.1632000000000002E-2</v>
      </c>
      <c r="AR208" s="134" t="s">
        <v>225</v>
      </c>
      <c r="AT208" s="134" t="s">
        <v>125</v>
      </c>
      <c r="AU208" s="134" t="s">
        <v>83</v>
      </c>
      <c r="AY208" s="17" t="s">
        <v>122</v>
      </c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7" t="s">
        <v>79</v>
      </c>
      <c r="BK208" s="135">
        <f>ROUND(I208*H208,2)</f>
        <v>0</v>
      </c>
      <c r="BL208" s="17" t="s">
        <v>225</v>
      </c>
      <c r="BM208" s="134" t="s">
        <v>340</v>
      </c>
    </row>
    <row r="209" spans="2:65" s="1" customFormat="1" ht="11.25">
      <c r="B209" s="32"/>
      <c r="D209" s="136" t="s">
        <v>132</v>
      </c>
      <c r="F209" s="137" t="s">
        <v>341</v>
      </c>
      <c r="I209" s="138"/>
      <c r="L209" s="32"/>
      <c r="M209" s="139"/>
      <c r="T209" s="53"/>
      <c r="AT209" s="17" t="s">
        <v>132</v>
      </c>
      <c r="AU209" s="17" t="s">
        <v>83</v>
      </c>
    </row>
    <row r="210" spans="2:65" s="1" customFormat="1" ht="11.25">
      <c r="B210" s="32"/>
      <c r="D210" s="140" t="s">
        <v>134</v>
      </c>
      <c r="F210" s="141" t="s">
        <v>342</v>
      </c>
      <c r="I210" s="138"/>
      <c r="L210" s="32"/>
      <c r="M210" s="139"/>
      <c r="T210" s="53"/>
      <c r="AT210" s="17" t="s">
        <v>134</v>
      </c>
      <c r="AU210" s="17" t="s">
        <v>83</v>
      </c>
    </row>
    <row r="211" spans="2:65" s="1" customFormat="1" ht="16.5" customHeight="1">
      <c r="B211" s="32"/>
      <c r="C211" s="123" t="s">
        <v>343</v>
      </c>
      <c r="D211" s="123" t="s">
        <v>125</v>
      </c>
      <c r="E211" s="124" t="s">
        <v>344</v>
      </c>
      <c r="F211" s="125" t="s">
        <v>345</v>
      </c>
      <c r="G211" s="126" t="s">
        <v>268</v>
      </c>
      <c r="H211" s="127">
        <v>54.2</v>
      </c>
      <c r="I211" s="128"/>
      <c r="J211" s="129">
        <f>ROUND(I211*H211,2)</f>
        <v>0</v>
      </c>
      <c r="K211" s="125" t="s">
        <v>129</v>
      </c>
      <c r="L211" s="32"/>
      <c r="M211" s="130" t="s">
        <v>19</v>
      </c>
      <c r="N211" s="131" t="s">
        <v>45</v>
      </c>
      <c r="P211" s="132">
        <f>O211*H211</f>
        <v>0</v>
      </c>
      <c r="Q211" s="132">
        <v>0</v>
      </c>
      <c r="R211" s="132">
        <f>Q211*H211</f>
        <v>0</v>
      </c>
      <c r="S211" s="132">
        <v>3.48E-3</v>
      </c>
      <c r="T211" s="133">
        <f>S211*H211</f>
        <v>0.18861600000000001</v>
      </c>
      <c r="AR211" s="134" t="s">
        <v>225</v>
      </c>
      <c r="AT211" s="134" t="s">
        <v>125</v>
      </c>
      <c r="AU211" s="134" t="s">
        <v>83</v>
      </c>
      <c r="AY211" s="17" t="s">
        <v>122</v>
      </c>
      <c r="BE211" s="135">
        <f>IF(N211="základní",J211,0)</f>
        <v>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7" t="s">
        <v>79</v>
      </c>
      <c r="BK211" s="135">
        <f>ROUND(I211*H211,2)</f>
        <v>0</v>
      </c>
      <c r="BL211" s="17" t="s">
        <v>225</v>
      </c>
      <c r="BM211" s="134" t="s">
        <v>346</v>
      </c>
    </row>
    <row r="212" spans="2:65" s="1" customFormat="1" ht="11.25">
      <c r="B212" s="32"/>
      <c r="D212" s="136" t="s">
        <v>132</v>
      </c>
      <c r="F212" s="137" t="s">
        <v>347</v>
      </c>
      <c r="I212" s="138"/>
      <c r="L212" s="32"/>
      <c r="M212" s="139"/>
      <c r="T212" s="53"/>
      <c r="AT212" s="17" t="s">
        <v>132</v>
      </c>
      <c r="AU212" s="17" t="s">
        <v>83</v>
      </c>
    </row>
    <row r="213" spans="2:65" s="1" customFormat="1" ht="11.25">
      <c r="B213" s="32"/>
      <c r="D213" s="140" t="s">
        <v>134</v>
      </c>
      <c r="F213" s="141" t="s">
        <v>348</v>
      </c>
      <c r="I213" s="138"/>
      <c r="L213" s="32"/>
      <c r="M213" s="139"/>
      <c r="T213" s="53"/>
      <c r="AT213" s="17" t="s">
        <v>134</v>
      </c>
      <c r="AU213" s="17" t="s">
        <v>83</v>
      </c>
    </row>
    <row r="214" spans="2:65" s="1" customFormat="1" ht="16.5" customHeight="1">
      <c r="B214" s="32"/>
      <c r="C214" s="123" t="s">
        <v>349</v>
      </c>
      <c r="D214" s="123" t="s">
        <v>125</v>
      </c>
      <c r="E214" s="124" t="s">
        <v>350</v>
      </c>
      <c r="F214" s="125" t="s">
        <v>351</v>
      </c>
      <c r="G214" s="126" t="s">
        <v>268</v>
      </c>
      <c r="H214" s="127">
        <v>125.9</v>
      </c>
      <c r="I214" s="128"/>
      <c r="J214" s="129">
        <f>ROUND(I214*H214,2)</f>
        <v>0</v>
      </c>
      <c r="K214" s="125" t="s">
        <v>129</v>
      </c>
      <c r="L214" s="32"/>
      <c r="M214" s="130" t="s">
        <v>19</v>
      </c>
      <c r="N214" s="131" t="s">
        <v>45</v>
      </c>
      <c r="P214" s="132">
        <f>O214*H214</f>
        <v>0</v>
      </c>
      <c r="Q214" s="132">
        <v>0</v>
      </c>
      <c r="R214" s="132">
        <f>Q214*H214</f>
        <v>0</v>
      </c>
      <c r="S214" s="132">
        <v>1.7700000000000001E-3</v>
      </c>
      <c r="T214" s="133">
        <f>S214*H214</f>
        <v>0.22284300000000001</v>
      </c>
      <c r="AR214" s="134" t="s">
        <v>225</v>
      </c>
      <c r="AT214" s="134" t="s">
        <v>125</v>
      </c>
      <c r="AU214" s="134" t="s">
        <v>83</v>
      </c>
      <c r="AY214" s="17" t="s">
        <v>122</v>
      </c>
      <c r="BE214" s="135">
        <f>IF(N214="základní",J214,0)</f>
        <v>0</v>
      </c>
      <c r="BF214" s="135">
        <f>IF(N214="snížená",J214,0)</f>
        <v>0</v>
      </c>
      <c r="BG214" s="135">
        <f>IF(N214="zákl. přenesená",J214,0)</f>
        <v>0</v>
      </c>
      <c r="BH214" s="135">
        <f>IF(N214="sníž. přenesená",J214,0)</f>
        <v>0</v>
      </c>
      <c r="BI214" s="135">
        <f>IF(N214="nulová",J214,0)</f>
        <v>0</v>
      </c>
      <c r="BJ214" s="17" t="s">
        <v>79</v>
      </c>
      <c r="BK214" s="135">
        <f>ROUND(I214*H214,2)</f>
        <v>0</v>
      </c>
      <c r="BL214" s="17" t="s">
        <v>225</v>
      </c>
      <c r="BM214" s="134" t="s">
        <v>352</v>
      </c>
    </row>
    <row r="215" spans="2:65" s="1" customFormat="1" ht="11.25">
      <c r="B215" s="32"/>
      <c r="D215" s="136" t="s">
        <v>132</v>
      </c>
      <c r="F215" s="137" t="s">
        <v>353</v>
      </c>
      <c r="I215" s="138"/>
      <c r="L215" s="32"/>
      <c r="M215" s="139"/>
      <c r="T215" s="53"/>
      <c r="AT215" s="17" t="s">
        <v>132</v>
      </c>
      <c r="AU215" s="17" t="s">
        <v>83</v>
      </c>
    </row>
    <row r="216" spans="2:65" s="1" customFormat="1" ht="11.25">
      <c r="B216" s="32"/>
      <c r="D216" s="140" t="s">
        <v>134</v>
      </c>
      <c r="F216" s="141" t="s">
        <v>354</v>
      </c>
      <c r="I216" s="138"/>
      <c r="L216" s="32"/>
      <c r="M216" s="139"/>
      <c r="T216" s="53"/>
      <c r="AT216" s="17" t="s">
        <v>134</v>
      </c>
      <c r="AU216" s="17" t="s">
        <v>83</v>
      </c>
    </row>
    <row r="217" spans="2:65" s="1" customFormat="1" ht="16.5" customHeight="1">
      <c r="B217" s="32"/>
      <c r="C217" s="123" t="s">
        <v>355</v>
      </c>
      <c r="D217" s="123" t="s">
        <v>125</v>
      </c>
      <c r="E217" s="124" t="s">
        <v>356</v>
      </c>
      <c r="F217" s="125" t="s">
        <v>357</v>
      </c>
      <c r="G217" s="126" t="s">
        <v>268</v>
      </c>
      <c r="H217" s="127">
        <v>111.5</v>
      </c>
      <c r="I217" s="128"/>
      <c r="J217" s="129">
        <f>ROUND(I217*H217,2)</f>
        <v>0</v>
      </c>
      <c r="K217" s="125" t="s">
        <v>129</v>
      </c>
      <c r="L217" s="32"/>
      <c r="M217" s="130" t="s">
        <v>19</v>
      </c>
      <c r="N217" s="131" t="s">
        <v>45</v>
      </c>
      <c r="P217" s="132">
        <f>O217*H217</f>
        <v>0</v>
      </c>
      <c r="Q217" s="132">
        <v>0</v>
      </c>
      <c r="R217" s="132">
        <f>Q217*H217</f>
        <v>0</v>
      </c>
      <c r="S217" s="132">
        <v>2E-3</v>
      </c>
      <c r="T217" s="133">
        <f>S217*H217</f>
        <v>0.223</v>
      </c>
      <c r="AR217" s="134" t="s">
        <v>225</v>
      </c>
      <c r="AT217" s="134" t="s">
        <v>125</v>
      </c>
      <c r="AU217" s="134" t="s">
        <v>83</v>
      </c>
      <c r="AY217" s="17" t="s">
        <v>122</v>
      </c>
      <c r="BE217" s="135">
        <f>IF(N217="základní",J217,0)</f>
        <v>0</v>
      </c>
      <c r="BF217" s="135">
        <f>IF(N217="snížená",J217,0)</f>
        <v>0</v>
      </c>
      <c r="BG217" s="135">
        <f>IF(N217="zákl. přenesená",J217,0)</f>
        <v>0</v>
      </c>
      <c r="BH217" s="135">
        <f>IF(N217="sníž. přenesená",J217,0)</f>
        <v>0</v>
      </c>
      <c r="BI217" s="135">
        <f>IF(N217="nulová",J217,0)</f>
        <v>0</v>
      </c>
      <c r="BJ217" s="17" t="s">
        <v>79</v>
      </c>
      <c r="BK217" s="135">
        <f>ROUND(I217*H217,2)</f>
        <v>0</v>
      </c>
      <c r="BL217" s="17" t="s">
        <v>225</v>
      </c>
      <c r="BM217" s="134" t="s">
        <v>358</v>
      </c>
    </row>
    <row r="218" spans="2:65" s="1" customFormat="1" ht="11.25">
      <c r="B218" s="32"/>
      <c r="D218" s="136" t="s">
        <v>132</v>
      </c>
      <c r="F218" s="137" t="s">
        <v>359</v>
      </c>
      <c r="I218" s="138"/>
      <c r="L218" s="32"/>
      <c r="M218" s="139"/>
      <c r="T218" s="53"/>
      <c r="AT218" s="17" t="s">
        <v>132</v>
      </c>
      <c r="AU218" s="17" t="s">
        <v>83</v>
      </c>
    </row>
    <row r="219" spans="2:65" s="1" customFormat="1" ht="11.25">
      <c r="B219" s="32"/>
      <c r="D219" s="140" t="s">
        <v>134</v>
      </c>
      <c r="F219" s="141" t="s">
        <v>360</v>
      </c>
      <c r="I219" s="138"/>
      <c r="L219" s="32"/>
      <c r="M219" s="139"/>
      <c r="T219" s="53"/>
      <c r="AT219" s="17" t="s">
        <v>134</v>
      </c>
      <c r="AU219" s="17" t="s">
        <v>83</v>
      </c>
    </row>
    <row r="220" spans="2:65" s="1" customFormat="1" ht="16.5" customHeight="1">
      <c r="B220" s="32"/>
      <c r="C220" s="123" t="s">
        <v>361</v>
      </c>
      <c r="D220" s="123" t="s">
        <v>125</v>
      </c>
      <c r="E220" s="124" t="s">
        <v>362</v>
      </c>
      <c r="F220" s="125" t="s">
        <v>363</v>
      </c>
      <c r="G220" s="126" t="s">
        <v>128</v>
      </c>
      <c r="H220" s="127">
        <v>17.12</v>
      </c>
      <c r="I220" s="128"/>
      <c r="J220" s="129">
        <f>ROUND(I220*H220,2)</f>
        <v>0</v>
      </c>
      <c r="K220" s="125" t="s">
        <v>129</v>
      </c>
      <c r="L220" s="32"/>
      <c r="M220" s="130" t="s">
        <v>19</v>
      </c>
      <c r="N220" s="131" t="s">
        <v>45</v>
      </c>
      <c r="P220" s="132">
        <f>O220*H220</f>
        <v>0</v>
      </c>
      <c r="Q220" s="132">
        <v>0</v>
      </c>
      <c r="R220" s="132">
        <f>Q220*H220</f>
        <v>0</v>
      </c>
      <c r="S220" s="132">
        <v>5.8399999999999997E-3</v>
      </c>
      <c r="T220" s="133">
        <f>S220*H220</f>
        <v>9.9980799999999995E-2</v>
      </c>
      <c r="AR220" s="134" t="s">
        <v>225</v>
      </c>
      <c r="AT220" s="134" t="s">
        <v>125</v>
      </c>
      <c r="AU220" s="134" t="s">
        <v>83</v>
      </c>
      <c r="AY220" s="17" t="s">
        <v>122</v>
      </c>
      <c r="BE220" s="135">
        <f>IF(N220="základní",J220,0)</f>
        <v>0</v>
      </c>
      <c r="BF220" s="135">
        <f>IF(N220="snížená",J220,0)</f>
        <v>0</v>
      </c>
      <c r="BG220" s="135">
        <f>IF(N220="zákl. přenesená",J220,0)</f>
        <v>0</v>
      </c>
      <c r="BH220" s="135">
        <f>IF(N220="sníž. přenesená",J220,0)</f>
        <v>0</v>
      </c>
      <c r="BI220" s="135">
        <f>IF(N220="nulová",J220,0)</f>
        <v>0</v>
      </c>
      <c r="BJ220" s="17" t="s">
        <v>79</v>
      </c>
      <c r="BK220" s="135">
        <f>ROUND(I220*H220,2)</f>
        <v>0</v>
      </c>
      <c r="BL220" s="17" t="s">
        <v>225</v>
      </c>
      <c r="BM220" s="134" t="s">
        <v>364</v>
      </c>
    </row>
    <row r="221" spans="2:65" s="1" customFormat="1" ht="11.25">
      <c r="B221" s="32"/>
      <c r="D221" s="136" t="s">
        <v>132</v>
      </c>
      <c r="F221" s="137" t="s">
        <v>365</v>
      </c>
      <c r="I221" s="138"/>
      <c r="L221" s="32"/>
      <c r="M221" s="139"/>
      <c r="T221" s="53"/>
      <c r="AT221" s="17" t="s">
        <v>132</v>
      </c>
      <c r="AU221" s="17" t="s">
        <v>83</v>
      </c>
    </row>
    <row r="222" spans="2:65" s="1" customFormat="1" ht="11.25">
      <c r="B222" s="32"/>
      <c r="D222" s="140" t="s">
        <v>134</v>
      </c>
      <c r="F222" s="141" t="s">
        <v>366</v>
      </c>
      <c r="I222" s="138"/>
      <c r="L222" s="32"/>
      <c r="M222" s="139"/>
      <c r="T222" s="53"/>
      <c r="AT222" s="17" t="s">
        <v>134</v>
      </c>
      <c r="AU222" s="17" t="s">
        <v>83</v>
      </c>
    </row>
    <row r="223" spans="2:65" s="12" customFormat="1" ht="11.25">
      <c r="B223" s="142"/>
      <c r="D223" s="136" t="s">
        <v>136</v>
      </c>
      <c r="E223" s="143" t="s">
        <v>19</v>
      </c>
      <c r="F223" s="144" t="s">
        <v>367</v>
      </c>
      <c r="H223" s="145">
        <v>15.6</v>
      </c>
      <c r="I223" s="146"/>
      <c r="L223" s="142"/>
      <c r="M223" s="147"/>
      <c r="T223" s="148"/>
      <c r="AT223" s="143" t="s">
        <v>136</v>
      </c>
      <c r="AU223" s="143" t="s">
        <v>83</v>
      </c>
      <c r="AV223" s="12" t="s">
        <v>83</v>
      </c>
      <c r="AW223" s="12" t="s">
        <v>33</v>
      </c>
      <c r="AX223" s="12" t="s">
        <v>74</v>
      </c>
      <c r="AY223" s="143" t="s">
        <v>122</v>
      </c>
    </row>
    <row r="224" spans="2:65" s="12" customFormat="1" ht="11.25">
      <c r="B224" s="142"/>
      <c r="D224" s="136" t="s">
        <v>136</v>
      </c>
      <c r="E224" s="143" t="s">
        <v>19</v>
      </c>
      <c r="F224" s="144" t="s">
        <v>368</v>
      </c>
      <c r="H224" s="145">
        <v>1.52</v>
      </c>
      <c r="I224" s="146"/>
      <c r="L224" s="142"/>
      <c r="M224" s="147"/>
      <c r="T224" s="148"/>
      <c r="AT224" s="143" t="s">
        <v>136</v>
      </c>
      <c r="AU224" s="143" t="s">
        <v>83</v>
      </c>
      <c r="AV224" s="12" t="s">
        <v>83</v>
      </c>
      <c r="AW224" s="12" t="s">
        <v>33</v>
      </c>
      <c r="AX224" s="12" t="s">
        <v>74</v>
      </c>
      <c r="AY224" s="143" t="s">
        <v>122</v>
      </c>
    </row>
    <row r="225" spans="2:65" s="13" customFormat="1" ht="11.25">
      <c r="B225" s="149"/>
      <c r="D225" s="136" t="s">
        <v>136</v>
      </c>
      <c r="E225" s="150" t="s">
        <v>19</v>
      </c>
      <c r="F225" s="151" t="s">
        <v>265</v>
      </c>
      <c r="H225" s="152">
        <v>17.12</v>
      </c>
      <c r="I225" s="153"/>
      <c r="L225" s="149"/>
      <c r="M225" s="154"/>
      <c r="T225" s="155"/>
      <c r="AT225" s="150" t="s">
        <v>136</v>
      </c>
      <c r="AU225" s="150" t="s">
        <v>83</v>
      </c>
      <c r="AV225" s="13" t="s">
        <v>130</v>
      </c>
      <c r="AW225" s="13" t="s">
        <v>33</v>
      </c>
      <c r="AX225" s="13" t="s">
        <v>79</v>
      </c>
      <c r="AY225" s="150" t="s">
        <v>122</v>
      </c>
    </row>
    <row r="226" spans="2:65" s="1" customFormat="1" ht="16.5" customHeight="1">
      <c r="B226" s="32"/>
      <c r="C226" s="123" t="s">
        <v>369</v>
      </c>
      <c r="D226" s="123" t="s">
        <v>125</v>
      </c>
      <c r="E226" s="124" t="s">
        <v>370</v>
      </c>
      <c r="F226" s="125" t="s">
        <v>371</v>
      </c>
      <c r="G226" s="126" t="s">
        <v>268</v>
      </c>
      <c r="H226" s="127">
        <v>125.9</v>
      </c>
      <c r="I226" s="128"/>
      <c r="J226" s="129">
        <f>ROUND(I226*H226,2)</f>
        <v>0</v>
      </c>
      <c r="K226" s="125" t="s">
        <v>129</v>
      </c>
      <c r="L226" s="32"/>
      <c r="M226" s="130" t="s">
        <v>19</v>
      </c>
      <c r="N226" s="131" t="s">
        <v>45</v>
      </c>
      <c r="P226" s="132">
        <f>O226*H226</f>
        <v>0</v>
      </c>
      <c r="Q226" s="132">
        <v>0</v>
      </c>
      <c r="R226" s="132">
        <f>Q226*H226</f>
        <v>0</v>
      </c>
      <c r="S226" s="132">
        <v>2.5999999999999999E-3</v>
      </c>
      <c r="T226" s="133">
        <f>S226*H226</f>
        <v>0.32734000000000002</v>
      </c>
      <c r="AR226" s="134" t="s">
        <v>225</v>
      </c>
      <c r="AT226" s="134" t="s">
        <v>125</v>
      </c>
      <c r="AU226" s="134" t="s">
        <v>83</v>
      </c>
      <c r="AY226" s="17" t="s">
        <v>122</v>
      </c>
      <c r="BE226" s="135">
        <f>IF(N226="základní",J226,0)</f>
        <v>0</v>
      </c>
      <c r="BF226" s="135">
        <f>IF(N226="snížená",J226,0)</f>
        <v>0</v>
      </c>
      <c r="BG226" s="135">
        <f>IF(N226="zákl. přenesená",J226,0)</f>
        <v>0</v>
      </c>
      <c r="BH226" s="135">
        <f>IF(N226="sníž. přenesená",J226,0)</f>
        <v>0</v>
      </c>
      <c r="BI226" s="135">
        <f>IF(N226="nulová",J226,0)</f>
        <v>0</v>
      </c>
      <c r="BJ226" s="17" t="s">
        <v>79</v>
      </c>
      <c r="BK226" s="135">
        <f>ROUND(I226*H226,2)</f>
        <v>0</v>
      </c>
      <c r="BL226" s="17" t="s">
        <v>225</v>
      </c>
      <c r="BM226" s="134" t="s">
        <v>372</v>
      </c>
    </row>
    <row r="227" spans="2:65" s="1" customFormat="1" ht="11.25">
      <c r="B227" s="32"/>
      <c r="D227" s="136" t="s">
        <v>132</v>
      </c>
      <c r="F227" s="137" t="s">
        <v>373</v>
      </c>
      <c r="I227" s="138"/>
      <c r="L227" s="32"/>
      <c r="M227" s="139"/>
      <c r="T227" s="53"/>
      <c r="AT227" s="17" t="s">
        <v>132</v>
      </c>
      <c r="AU227" s="17" t="s">
        <v>83</v>
      </c>
    </row>
    <row r="228" spans="2:65" s="1" customFormat="1" ht="11.25">
      <c r="B228" s="32"/>
      <c r="D228" s="140" t="s">
        <v>134</v>
      </c>
      <c r="F228" s="141" t="s">
        <v>374</v>
      </c>
      <c r="I228" s="138"/>
      <c r="L228" s="32"/>
      <c r="M228" s="139"/>
      <c r="T228" s="53"/>
      <c r="AT228" s="17" t="s">
        <v>134</v>
      </c>
      <c r="AU228" s="17" t="s">
        <v>83</v>
      </c>
    </row>
    <row r="229" spans="2:65" s="1" customFormat="1" ht="16.5" customHeight="1">
      <c r="B229" s="32"/>
      <c r="C229" s="123" t="s">
        <v>375</v>
      </c>
      <c r="D229" s="123" t="s">
        <v>125</v>
      </c>
      <c r="E229" s="124" t="s">
        <v>376</v>
      </c>
      <c r="F229" s="125" t="s">
        <v>377</v>
      </c>
      <c r="G229" s="126" t="s">
        <v>268</v>
      </c>
      <c r="H229" s="127">
        <v>60</v>
      </c>
      <c r="I229" s="128"/>
      <c r="J229" s="129">
        <f>ROUND(I229*H229,2)</f>
        <v>0</v>
      </c>
      <c r="K229" s="125" t="s">
        <v>129</v>
      </c>
      <c r="L229" s="32"/>
      <c r="M229" s="130" t="s">
        <v>19</v>
      </c>
      <c r="N229" s="131" t="s">
        <v>45</v>
      </c>
      <c r="P229" s="132">
        <f>O229*H229</f>
        <v>0</v>
      </c>
      <c r="Q229" s="132">
        <v>0</v>
      </c>
      <c r="R229" s="132">
        <f>Q229*H229</f>
        <v>0</v>
      </c>
      <c r="S229" s="132">
        <v>3.9399999999999999E-3</v>
      </c>
      <c r="T229" s="133">
        <f>S229*H229</f>
        <v>0.2364</v>
      </c>
      <c r="AR229" s="134" t="s">
        <v>225</v>
      </c>
      <c r="AT229" s="134" t="s">
        <v>125</v>
      </c>
      <c r="AU229" s="134" t="s">
        <v>83</v>
      </c>
      <c r="AY229" s="17" t="s">
        <v>122</v>
      </c>
      <c r="BE229" s="135">
        <f>IF(N229="základní",J229,0)</f>
        <v>0</v>
      </c>
      <c r="BF229" s="135">
        <f>IF(N229="snížená",J229,0)</f>
        <v>0</v>
      </c>
      <c r="BG229" s="135">
        <f>IF(N229="zákl. přenesená",J229,0)</f>
        <v>0</v>
      </c>
      <c r="BH229" s="135">
        <f>IF(N229="sníž. přenesená",J229,0)</f>
        <v>0</v>
      </c>
      <c r="BI229" s="135">
        <f>IF(N229="nulová",J229,0)</f>
        <v>0</v>
      </c>
      <c r="BJ229" s="17" t="s">
        <v>79</v>
      </c>
      <c r="BK229" s="135">
        <f>ROUND(I229*H229,2)</f>
        <v>0</v>
      </c>
      <c r="BL229" s="17" t="s">
        <v>225</v>
      </c>
      <c r="BM229" s="134" t="s">
        <v>378</v>
      </c>
    </row>
    <row r="230" spans="2:65" s="1" customFormat="1" ht="11.25">
      <c r="B230" s="32"/>
      <c r="D230" s="136" t="s">
        <v>132</v>
      </c>
      <c r="F230" s="137" t="s">
        <v>379</v>
      </c>
      <c r="I230" s="138"/>
      <c r="L230" s="32"/>
      <c r="M230" s="139"/>
      <c r="T230" s="53"/>
      <c r="AT230" s="17" t="s">
        <v>132</v>
      </c>
      <c r="AU230" s="17" t="s">
        <v>83</v>
      </c>
    </row>
    <row r="231" spans="2:65" s="1" customFormat="1" ht="11.25">
      <c r="B231" s="32"/>
      <c r="D231" s="140" t="s">
        <v>134</v>
      </c>
      <c r="F231" s="141" t="s">
        <v>380</v>
      </c>
      <c r="I231" s="138"/>
      <c r="L231" s="32"/>
      <c r="M231" s="139"/>
      <c r="T231" s="53"/>
      <c r="AT231" s="17" t="s">
        <v>134</v>
      </c>
      <c r="AU231" s="17" t="s">
        <v>83</v>
      </c>
    </row>
    <row r="232" spans="2:65" s="1" customFormat="1" ht="16.5" customHeight="1">
      <c r="B232" s="32"/>
      <c r="C232" s="123" t="s">
        <v>381</v>
      </c>
      <c r="D232" s="123" t="s">
        <v>125</v>
      </c>
      <c r="E232" s="124" t="s">
        <v>382</v>
      </c>
      <c r="F232" s="125" t="s">
        <v>383</v>
      </c>
      <c r="G232" s="126" t="s">
        <v>268</v>
      </c>
      <c r="H232" s="127">
        <v>6.4</v>
      </c>
      <c r="I232" s="128"/>
      <c r="J232" s="129">
        <f>ROUND(I232*H232,2)</f>
        <v>0</v>
      </c>
      <c r="K232" s="125" t="s">
        <v>129</v>
      </c>
      <c r="L232" s="32"/>
      <c r="M232" s="130" t="s">
        <v>19</v>
      </c>
      <c r="N232" s="131" t="s">
        <v>45</v>
      </c>
      <c r="P232" s="132">
        <f>O232*H232</f>
        <v>0</v>
      </c>
      <c r="Q232" s="132">
        <v>4.0600000000000002E-3</v>
      </c>
      <c r="R232" s="132">
        <f>Q232*H232</f>
        <v>2.5984000000000004E-2</v>
      </c>
      <c r="S232" s="132">
        <v>0</v>
      </c>
      <c r="T232" s="133">
        <f>S232*H232</f>
        <v>0</v>
      </c>
      <c r="AR232" s="134" t="s">
        <v>225</v>
      </c>
      <c r="AT232" s="134" t="s">
        <v>125</v>
      </c>
      <c r="AU232" s="134" t="s">
        <v>83</v>
      </c>
      <c r="AY232" s="17" t="s">
        <v>122</v>
      </c>
      <c r="BE232" s="135">
        <f>IF(N232="základní",J232,0)</f>
        <v>0</v>
      </c>
      <c r="BF232" s="135">
        <f>IF(N232="snížená",J232,0)</f>
        <v>0</v>
      </c>
      <c r="BG232" s="135">
        <f>IF(N232="zákl. přenesená",J232,0)</f>
        <v>0</v>
      </c>
      <c r="BH232" s="135">
        <f>IF(N232="sníž. přenesená",J232,0)</f>
        <v>0</v>
      </c>
      <c r="BI232" s="135">
        <f>IF(N232="nulová",J232,0)</f>
        <v>0</v>
      </c>
      <c r="BJ232" s="17" t="s">
        <v>79</v>
      </c>
      <c r="BK232" s="135">
        <f>ROUND(I232*H232,2)</f>
        <v>0</v>
      </c>
      <c r="BL232" s="17" t="s">
        <v>225</v>
      </c>
      <c r="BM232" s="134" t="s">
        <v>384</v>
      </c>
    </row>
    <row r="233" spans="2:65" s="1" customFormat="1" ht="19.5">
      <c r="B233" s="32"/>
      <c r="D233" s="136" t="s">
        <v>132</v>
      </c>
      <c r="F233" s="137" t="s">
        <v>385</v>
      </c>
      <c r="I233" s="138"/>
      <c r="L233" s="32"/>
      <c r="M233" s="139"/>
      <c r="T233" s="53"/>
      <c r="AT233" s="17" t="s">
        <v>132</v>
      </c>
      <c r="AU233" s="17" t="s">
        <v>83</v>
      </c>
    </row>
    <row r="234" spans="2:65" s="1" customFormat="1" ht="11.25">
      <c r="B234" s="32"/>
      <c r="D234" s="140" t="s">
        <v>134</v>
      </c>
      <c r="F234" s="141" t="s">
        <v>386</v>
      </c>
      <c r="I234" s="138"/>
      <c r="L234" s="32"/>
      <c r="M234" s="139"/>
      <c r="T234" s="53"/>
      <c r="AT234" s="17" t="s">
        <v>134</v>
      </c>
      <c r="AU234" s="17" t="s">
        <v>83</v>
      </c>
    </row>
    <row r="235" spans="2:65" s="14" customFormat="1" ht="11.25">
      <c r="B235" s="166"/>
      <c r="D235" s="136" t="s">
        <v>136</v>
      </c>
      <c r="E235" s="167" t="s">
        <v>19</v>
      </c>
      <c r="F235" s="168" t="s">
        <v>387</v>
      </c>
      <c r="H235" s="167" t="s">
        <v>19</v>
      </c>
      <c r="I235" s="169"/>
      <c r="L235" s="166"/>
      <c r="M235" s="170"/>
      <c r="T235" s="171"/>
      <c r="AT235" s="167" t="s">
        <v>136</v>
      </c>
      <c r="AU235" s="167" t="s">
        <v>83</v>
      </c>
      <c r="AV235" s="14" t="s">
        <v>79</v>
      </c>
      <c r="AW235" s="14" t="s">
        <v>33</v>
      </c>
      <c r="AX235" s="14" t="s">
        <v>74</v>
      </c>
      <c r="AY235" s="167" t="s">
        <v>122</v>
      </c>
    </row>
    <row r="236" spans="2:65" s="12" customFormat="1" ht="11.25">
      <c r="B236" s="142"/>
      <c r="D236" s="136" t="s">
        <v>136</v>
      </c>
      <c r="E236" s="143" t="s">
        <v>19</v>
      </c>
      <c r="F236" s="144" t="s">
        <v>388</v>
      </c>
      <c r="H236" s="145">
        <v>6.4</v>
      </c>
      <c r="I236" s="146"/>
      <c r="L236" s="142"/>
      <c r="M236" s="147"/>
      <c r="T236" s="148"/>
      <c r="AT236" s="143" t="s">
        <v>136</v>
      </c>
      <c r="AU236" s="143" t="s">
        <v>83</v>
      </c>
      <c r="AV236" s="12" t="s">
        <v>83</v>
      </c>
      <c r="AW236" s="12" t="s">
        <v>33</v>
      </c>
      <c r="AX236" s="12" t="s">
        <v>79</v>
      </c>
      <c r="AY236" s="143" t="s">
        <v>122</v>
      </c>
    </row>
    <row r="237" spans="2:65" s="1" customFormat="1" ht="16.5" customHeight="1">
      <c r="B237" s="32"/>
      <c r="C237" s="123" t="s">
        <v>389</v>
      </c>
      <c r="D237" s="123" t="s">
        <v>125</v>
      </c>
      <c r="E237" s="124" t="s">
        <v>390</v>
      </c>
      <c r="F237" s="125" t="s">
        <v>391</v>
      </c>
      <c r="G237" s="126" t="s">
        <v>268</v>
      </c>
      <c r="H237" s="127">
        <v>54.2</v>
      </c>
      <c r="I237" s="128"/>
      <c r="J237" s="129">
        <f>ROUND(I237*H237,2)</f>
        <v>0</v>
      </c>
      <c r="K237" s="125" t="s">
        <v>129</v>
      </c>
      <c r="L237" s="32"/>
      <c r="M237" s="130" t="s">
        <v>19</v>
      </c>
      <c r="N237" s="131" t="s">
        <v>45</v>
      </c>
      <c r="P237" s="132">
        <f>O237*H237</f>
        <v>0</v>
      </c>
      <c r="Q237" s="132">
        <v>4.3400000000000001E-3</v>
      </c>
      <c r="R237" s="132">
        <f>Q237*H237</f>
        <v>0.23522800000000002</v>
      </c>
      <c r="S237" s="132">
        <v>0</v>
      </c>
      <c r="T237" s="133">
        <f>S237*H237</f>
        <v>0</v>
      </c>
      <c r="AR237" s="134" t="s">
        <v>225</v>
      </c>
      <c r="AT237" s="134" t="s">
        <v>125</v>
      </c>
      <c r="AU237" s="134" t="s">
        <v>83</v>
      </c>
      <c r="AY237" s="17" t="s">
        <v>122</v>
      </c>
      <c r="BE237" s="135">
        <f>IF(N237="základní",J237,0)</f>
        <v>0</v>
      </c>
      <c r="BF237" s="135">
        <f>IF(N237="snížená",J237,0)</f>
        <v>0</v>
      </c>
      <c r="BG237" s="135">
        <f>IF(N237="zákl. přenesená",J237,0)</f>
        <v>0</v>
      </c>
      <c r="BH237" s="135">
        <f>IF(N237="sníž. přenesená",J237,0)</f>
        <v>0</v>
      </c>
      <c r="BI237" s="135">
        <f>IF(N237="nulová",J237,0)</f>
        <v>0</v>
      </c>
      <c r="BJ237" s="17" t="s">
        <v>79</v>
      </c>
      <c r="BK237" s="135">
        <f>ROUND(I237*H237,2)</f>
        <v>0</v>
      </c>
      <c r="BL237" s="17" t="s">
        <v>225</v>
      </c>
      <c r="BM237" s="134" t="s">
        <v>392</v>
      </c>
    </row>
    <row r="238" spans="2:65" s="1" customFormat="1" ht="11.25">
      <c r="B238" s="32"/>
      <c r="D238" s="136" t="s">
        <v>132</v>
      </c>
      <c r="F238" s="137" t="s">
        <v>393</v>
      </c>
      <c r="I238" s="138"/>
      <c r="L238" s="32"/>
      <c r="M238" s="139"/>
      <c r="T238" s="53"/>
      <c r="AT238" s="17" t="s">
        <v>132</v>
      </c>
      <c r="AU238" s="17" t="s">
        <v>83</v>
      </c>
    </row>
    <row r="239" spans="2:65" s="1" customFormat="1" ht="11.25">
      <c r="B239" s="32"/>
      <c r="D239" s="140" t="s">
        <v>134</v>
      </c>
      <c r="F239" s="141" t="s">
        <v>394</v>
      </c>
      <c r="I239" s="138"/>
      <c r="L239" s="32"/>
      <c r="M239" s="139"/>
      <c r="T239" s="53"/>
      <c r="AT239" s="17" t="s">
        <v>134</v>
      </c>
      <c r="AU239" s="17" t="s">
        <v>83</v>
      </c>
    </row>
    <row r="240" spans="2:65" s="14" customFormat="1" ht="11.25">
      <c r="B240" s="166"/>
      <c r="D240" s="136" t="s">
        <v>136</v>
      </c>
      <c r="E240" s="167" t="s">
        <v>19</v>
      </c>
      <c r="F240" s="168" t="s">
        <v>395</v>
      </c>
      <c r="H240" s="167" t="s">
        <v>19</v>
      </c>
      <c r="I240" s="169"/>
      <c r="L240" s="166"/>
      <c r="M240" s="170"/>
      <c r="T240" s="171"/>
      <c r="AT240" s="167" t="s">
        <v>136</v>
      </c>
      <c r="AU240" s="167" t="s">
        <v>83</v>
      </c>
      <c r="AV240" s="14" t="s">
        <v>79</v>
      </c>
      <c r="AW240" s="14" t="s">
        <v>33</v>
      </c>
      <c r="AX240" s="14" t="s">
        <v>74</v>
      </c>
      <c r="AY240" s="167" t="s">
        <v>122</v>
      </c>
    </row>
    <row r="241" spans="2:65" s="12" customFormat="1" ht="11.25">
      <c r="B241" s="142"/>
      <c r="D241" s="136" t="s">
        <v>136</v>
      </c>
      <c r="E241" s="143" t="s">
        <v>19</v>
      </c>
      <c r="F241" s="144" t="s">
        <v>396</v>
      </c>
      <c r="H241" s="145">
        <v>34.799999999999997</v>
      </c>
      <c r="I241" s="146"/>
      <c r="L241" s="142"/>
      <c r="M241" s="147"/>
      <c r="T241" s="148"/>
      <c r="AT241" s="143" t="s">
        <v>136</v>
      </c>
      <c r="AU241" s="143" t="s">
        <v>83</v>
      </c>
      <c r="AV241" s="12" t="s">
        <v>83</v>
      </c>
      <c r="AW241" s="12" t="s">
        <v>33</v>
      </c>
      <c r="AX241" s="12" t="s">
        <v>74</v>
      </c>
      <c r="AY241" s="143" t="s">
        <v>122</v>
      </c>
    </row>
    <row r="242" spans="2:65" s="14" customFormat="1" ht="11.25">
      <c r="B242" s="166"/>
      <c r="D242" s="136" t="s">
        <v>136</v>
      </c>
      <c r="E242" s="167" t="s">
        <v>19</v>
      </c>
      <c r="F242" s="168" t="s">
        <v>397</v>
      </c>
      <c r="H242" s="167" t="s">
        <v>19</v>
      </c>
      <c r="I242" s="169"/>
      <c r="L242" s="166"/>
      <c r="M242" s="170"/>
      <c r="T242" s="171"/>
      <c r="AT242" s="167" t="s">
        <v>136</v>
      </c>
      <c r="AU242" s="167" t="s">
        <v>83</v>
      </c>
      <c r="AV242" s="14" t="s">
        <v>79</v>
      </c>
      <c r="AW242" s="14" t="s">
        <v>33</v>
      </c>
      <c r="AX242" s="14" t="s">
        <v>74</v>
      </c>
      <c r="AY242" s="167" t="s">
        <v>122</v>
      </c>
    </row>
    <row r="243" spans="2:65" s="12" customFormat="1" ht="11.25">
      <c r="B243" s="142"/>
      <c r="D243" s="136" t="s">
        <v>136</v>
      </c>
      <c r="E243" s="143" t="s">
        <v>19</v>
      </c>
      <c r="F243" s="144" t="s">
        <v>398</v>
      </c>
      <c r="H243" s="145">
        <v>13</v>
      </c>
      <c r="I243" s="146"/>
      <c r="L243" s="142"/>
      <c r="M243" s="147"/>
      <c r="T243" s="148"/>
      <c r="AT243" s="143" t="s">
        <v>136</v>
      </c>
      <c r="AU243" s="143" t="s">
        <v>83</v>
      </c>
      <c r="AV243" s="12" t="s">
        <v>83</v>
      </c>
      <c r="AW243" s="12" t="s">
        <v>33</v>
      </c>
      <c r="AX243" s="12" t="s">
        <v>74</v>
      </c>
      <c r="AY243" s="143" t="s">
        <v>122</v>
      </c>
    </row>
    <row r="244" spans="2:65" s="14" customFormat="1" ht="11.25">
      <c r="B244" s="166"/>
      <c r="D244" s="136" t="s">
        <v>136</v>
      </c>
      <c r="E244" s="167" t="s">
        <v>19</v>
      </c>
      <c r="F244" s="168" t="s">
        <v>399</v>
      </c>
      <c r="H244" s="167" t="s">
        <v>19</v>
      </c>
      <c r="I244" s="169"/>
      <c r="L244" s="166"/>
      <c r="M244" s="170"/>
      <c r="T244" s="171"/>
      <c r="AT244" s="167" t="s">
        <v>136</v>
      </c>
      <c r="AU244" s="167" t="s">
        <v>83</v>
      </c>
      <c r="AV244" s="14" t="s">
        <v>79</v>
      </c>
      <c r="AW244" s="14" t="s">
        <v>33</v>
      </c>
      <c r="AX244" s="14" t="s">
        <v>74</v>
      </c>
      <c r="AY244" s="167" t="s">
        <v>122</v>
      </c>
    </row>
    <row r="245" spans="2:65" s="12" customFormat="1" ht="11.25">
      <c r="B245" s="142"/>
      <c r="D245" s="136" t="s">
        <v>136</v>
      </c>
      <c r="E245" s="143" t="s">
        <v>19</v>
      </c>
      <c r="F245" s="144" t="s">
        <v>388</v>
      </c>
      <c r="H245" s="145">
        <v>6.4</v>
      </c>
      <c r="I245" s="146"/>
      <c r="L245" s="142"/>
      <c r="M245" s="147"/>
      <c r="T245" s="148"/>
      <c r="AT245" s="143" t="s">
        <v>136</v>
      </c>
      <c r="AU245" s="143" t="s">
        <v>83</v>
      </c>
      <c r="AV245" s="12" t="s">
        <v>83</v>
      </c>
      <c r="AW245" s="12" t="s">
        <v>33</v>
      </c>
      <c r="AX245" s="12" t="s">
        <v>74</v>
      </c>
      <c r="AY245" s="143" t="s">
        <v>122</v>
      </c>
    </row>
    <row r="246" spans="2:65" s="13" customFormat="1" ht="11.25">
      <c r="B246" s="149"/>
      <c r="D246" s="136" t="s">
        <v>136</v>
      </c>
      <c r="E246" s="150" t="s">
        <v>19</v>
      </c>
      <c r="F246" s="151" t="s">
        <v>265</v>
      </c>
      <c r="H246" s="152">
        <v>54.2</v>
      </c>
      <c r="I246" s="153"/>
      <c r="L246" s="149"/>
      <c r="M246" s="154"/>
      <c r="T246" s="155"/>
      <c r="AT246" s="150" t="s">
        <v>136</v>
      </c>
      <c r="AU246" s="150" t="s">
        <v>83</v>
      </c>
      <c r="AV246" s="13" t="s">
        <v>130</v>
      </c>
      <c r="AW246" s="13" t="s">
        <v>33</v>
      </c>
      <c r="AX246" s="13" t="s">
        <v>79</v>
      </c>
      <c r="AY246" s="150" t="s">
        <v>122</v>
      </c>
    </row>
    <row r="247" spans="2:65" s="1" customFormat="1" ht="16.5" customHeight="1">
      <c r="B247" s="32"/>
      <c r="C247" s="123" t="s">
        <v>400</v>
      </c>
      <c r="D247" s="123" t="s">
        <v>125</v>
      </c>
      <c r="E247" s="124" t="s">
        <v>401</v>
      </c>
      <c r="F247" s="125" t="s">
        <v>402</v>
      </c>
      <c r="G247" s="126" t="s">
        <v>268</v>
      </c>
      <c r="H247" s="127">
        <v>125.9</v>
      </c>
      <c r="I247" s="128"/>
      <c r="J247" s="129">
        <f>ROUND(I247*H247,2)</f>
        <v>0</v>
      </c>
      <c r="K247" s="125" t="s">
        <v>129</v>
      </c>
      <c r="L247" s="32"/>
      <c r="M247" s="130" t="s">
        <v>19</v>
      </c>
      <c r="N247" s="131" t="s">
        <v>45</v>
      </c>
      <c r="P247" s="132">
        <f>O247*H247</f>
        <v>0</v>
      </c>
      <c r="Q247" s="132">
        <v>2.2799999999999999E-3</v>
      </c>
      <c r="R247" s="132">
        <f>Q247*H247</f>
        <v>0.28705199999999997</v>
      </c>
      <c r="S247" s="132">
        <v>0</v>
      </c>
      <c r="T247" s="133">
        <f>S247*H247</f>
        <v>0</v>
      </c>
      <c r="AR247" s="134" t="s">
        <v>225</v>
      </c>
      <c r="AT247" s="134" t="s">
        <v>125</v>
      </c>
      <c r="AU247" s="134" t="s">
        <v>83</v>
      </c>
      <c r="AY247" s="17" t="s">
        <v>122</v>
      </c>
      <c r="BE247" s="135">
        <f>IF(N247="základní",J247,0)</f>
        <v>0</v>
      </c>
      <c r="BF247" s="135">
        <f>IF(N247="snížená",J247,0)</f>
        <v>0</v>
      </c>
      <c r="BG247" s="135">
        <f>IF(N247="zákl. přenesená",J247,0)</f>
        <v>0</v>
      </c>
      <c r="BH247" s="135">
        <f>IF(N247="sníž. přenesená",J247,0)</f>
        <v>0</v>
      </c>
      <c r="BI247" s="135">
        <f>IF(N247="nulová",J247,0)</f>
        <v>0</v>
      </c>
      <c r="BJ247" s="17" t="s">
        <v>79</v>
      </c>
      <c r="BK247" s="135">
        <f>ROUND(I247*H247,2)</f>
        <v>0</v>
      </c>
      <c r="BL247" s="17" t="s">
        <v>225</v>
      </c>
      <c r="BM247" s="134" t="s">
        <v>403</v>
      </c>
    </row>
    <row r="248" spans="2:65" s="1" customFormat="1" ht="11.25">
      <c r="B248" s="32"/>
      <c r="D248" s="136" t="s">
        <v>132</v>
      </c>
      <c r="F248" s="137" t="s">
        <v>404</v>
      </c>
      <c r="I248" s="138"/>
      <c r="L248" s="32"/>
      <c r="M248" s="139"/>
      <c r="T248" s="53"/>
      <c r="AT248" s="17" t="s">
        <v>132</v>
      </c>
      <c r="AU248" s="17" t="s">
        <v>83</v>
      </c>
    </row>
    <row r="249" spans="2:65" s="1" customFormat="1" ht="11.25">
      <c r="B249" s="32"/>
      <c r="D249" s="140" t="s">
        <v>134</v>
      </c>
      <c r="F249" s="141" t="s">
        <v>405</v>
      </c>
      <c r="I249" s="138"/>
      <c r="L249" s="32"/>
      <c r="M249" s="139"/>
      <c r="T249" s="53"/>
      <c r="AT249" s="17" t="s">
        <v>134</v>
      </c>
      <c r="AU249" s="17" t="s">
        <v>83</v>
      </c>
    </row>
    <row r="250" spans="2:65" s="1" customFormat="1" ht="16.5" customHeight="1">
      <c r="B250" s="32"/>
      <c r="C250" s="123" t="s">
        <v>406</v>
      </c>
      <c r="D250" s="123" t="s">
        <v>125</v>
      </c>
      <c r="E250" s="124" t="s">
        <v>407</v>
      </c>
      <c r="F250" s="125" t="s">
        <v>408</v>
      </c>
      <c r="G250" s="126" t="s">
        <v>268</v>
      </c>
      <c r="H250" s="127">
        <v>111.5</v>
      </c>
      <c r="I250" s="128"/>
      <c r="J250" s="129">
        <f>ROUND(I250*H250,2)</f>
        <v>0</v>
      </c>
      <c r="K250" s="125" t="s">
        <v>19</v>
      </c>
      <c r="L250" s="32"/>
      <c r="M250" s="130" t="s">
        <v>19</v>
      </c>
      <c r="N250" s="131" t="s">
        <v>45</v>
      </c>
      <c r="P250" s="132">
        <f>O250*H250</f>
        <v>0</v>
      </c>
      <c r="Q250" s="132">
        <v>2.8300000000000001E-3</v>
      </c>
      <c r="R250" s="132">
        <f>Q250*H250</f>
        <v>0.31554500000000002</v>
      </c>
      <c r="S250" s="132">
        <v>0</v>
      </c>
      <c r="T250" s="133">
        <f>S250*H250</f>
        <v>0</v>
      </c>
      <c r="AR250" s="134" t="s">
        <v>225</v>
      </c>
      <c r="AT250" s="134" t="s">
        <v>125</v>
      </c>
      <c r="AU250" s="134" t="s">
        <v>83</v>
      </c>
      <c r="AY250" s="17" t="s">
        <v>122</v>
      </c>
      <c r="BE250" s="135">
        <f>IF(N250="základní",J250,0)</f>
        <v>0</v>
      </c>
      <c r="BF250" s="135">
        <f>IF(N250="snížená",J250,0)</f>
        <v>0</v>
      </c>
      <c r="BG250" s="135">
        <f>IF(N250="zákl. přenesená",J250,0)</f>
        <v>0</v>
      </c>
      <c r="BH250" s="135">
        <f>IF(N250="sníž. přenesená",J250,0)</f>
        <v>0</v>
      </c>
      <c r="BI250" s="135">
        <f>IF(N250="nulová",J250,0)</f>
        <v>0</v>
      </c>
      <c r="BJ250" s="17" t="s">
        <v>79</v>
      </c>
      <c r="BK250" s="135">
        <f>ROUND(I250*H250,2)</f>
        <v>0</v>
      </c>
      <c r="BL250" s="17" t="s">
        <v>225</v>
      </c>
      <c r="BM250" s="134" t="s">
        <v>409</v>
      </c>
    </row>
    <row r="251" spans="2:65" s="1" customFormat="1" ht="11.25">
      <c r="B251" s="32"/>
      <c r="D251" s="136" t="s">
        <v>132</v>
      </c>
      <c r="F251" s="137" t="s">
        <v>408</v>
      </c>
      <c r="I251" s="138"/>
      <c r="L251" s="32"/>
      <c r="M251" s="139"/>
      <c r="T251" s="53"/>
      <c r="AT251" s="17" t="s">
        <v>132</v>
      </c>
      <c r="AU251" s="17" t="s">
        <v>83</v>
      </c>
    </row>
    <row r="252" spans="2:65" s="1" customFormat="1" ht="21.75" customHeight="1">
      <c r="B252" s="32"/>
      <c r="C252" s="123" t="s">
        <v>410</v>
      </c>
      <c r="D252" s="123" t="s">
        <v>125</v>
      </c>
      <c r="E252" s="124" t="s">
        <v>411</v>
      </c>
      <c r="F252" s="125" t="s">
        <v>412</v>
      </c>
      <c r="G252" s="126" t="s">
        <v>128</v>
      </c>
      <c r="H252" s="127">
        <v>17.12</v>
      </c>
      <c r="I252" s="128"/>
      <c r="J252" s="129">
        <f>ROUND(I252*H252,2)</f>
        <v>0</v>
      </c>
      <c r="K252" s="125" t="s">
        <v>129</v>
      </c>
      <c r="L252" s="32"/>
      <c r="M252" s="130" t="s">
        <v>19</v>
      </c>
      <c r="N252" s="131" t="s">
        <v>45</v>
      </c>
      <c r="P252" s="132">
        <f>O252*H252</f>
        <v>0</v>
      </c>
      <c r="Q252" s="132">
        <v>1.0789999999999999E-2</v>
      </c>
      <c r="R252" s="132">
        <f>Q252*H252</f>
        <v>0.18472479999999999</v>
      </c>
      <c r="S252" s="132">
        <v>0</v>
      </c>
      <c r="T252" s="133">
        <f>S252*H252</f>
        <v>0</v>
      </c>
      <c r="AR252" s="134" t="s">
        <v>225</v>
      </c>
      <c r="AT252" s="134" t="s">
        <v>125</v>
      </c>
      <c r="AU252" s="134" t="s">
        <v>83</v>
      </c>
      <c r="AY252" s="17" t="s">
        <v>122</v>
      </c>
      <c r="BE252" s="135">
        <f>IF(N252="základní",J252,0)</f>
        <v>0</v>
      </c>
      <c r="BF252" s="135">
        <f>IF(N252="snížená",J252,0)</f>
        <v>0</v>
      </c>
      <c r="BG252" s="135">
        <f>IF(N252="zákl. přenesená",J252,0)</f>
        <v>0</v>
      </c>
      <c r="BH252" s="135">
        <f>IF(N252="sníž. přenesená",J252,0)</f>
        <v>0</v>
      </c>
      <c r="BI252" s="135">
        <f>IF(N252="nulová",J252,0)</f>
        <v>0</v>
      </c>
      <c r="BJ252" s="17" t="s">
        <v>79</v>
      </c>
      <c r="BK252" s="135">
        <f>ROUND(I252*H252,2)</f>
        <v>0</v>
      </c>
      <c r="BL252" s="17" t="s">
        <v>225</v>
      </c>
      <c r="BM252" s="134" t="s">
        <v>413</v>
      </c>
    </row>
    <row r="253" spans="2:65" s="1" customFormat="1" ht="11.25">
      <c r="B253" s="32"/>
      <c r="D253" s="136" t="s">
        <v>132</v>
      </c>
      <c r="F253" s="137" t="s">
        <v>414</v>
      </c>
      <c r="I253" s="138"/>
      <c r="L253" s="32"/>
      <c r="M253" s="139"/>
      <c r="T253" s="53"/>
      <c r="AT253" s="17" t="s">
        <v>132</v>
      </c>
      <c r="AU253" s="17" t="s">
        <v>83</v>
      </c>
    </row>
    <row r="254" spans="2:65" s="1" customFormat="1" ht="11.25">
      <c r="B254" s="32"/>
      <c r="D254" s="140" t="s">
        <v>134</v>
      </c>
      <c r="F254" s="141" t="s">
        <v>415</v>
      </c>
      <c r="I254" s="138"/>
      <c r="L254" s="32"/>
      <c r="M254" s="139"/>
      <c r="T254" s="53"/>
      <c r="AT254" s="17" t="s">
        <v>134</v>
      </c>
      <c r="AU254" s="17" t="s">
        <v>83</v>
      </c>
    </row>
    <row r="255" spans="2:65" s="14" customFormat="1" ht="11.25">
      <c r="B255" s="166"/>
      <c r="D255" s="136" t="s">
        <v>136</v>
      </c>
      <c r="E255" s="167" t="s">
        <v>19</v>
      </c>
      <c r="F255" s="168" t="s">
        <v>416</v>
      </c>
      <c r="H255" s="167" t="s">
        <v>19</v>
      </c>
      <c r="I255" s="169"/>
      <c r="L255" s="166"/>
      <c r="M255" s="170"/>
      <c r="T255" s="171"/>
      <c r="AT255" s="167" t="s">
        <v>136</v>
      </c>
      <c r="AU255" s="167" t="s">
        <v>83</v>
      </c>
      <c r="AV255" s="14" t="s">
        <v>79</v>
      </c>
      <c r="AW255" s="14" t="s">
        <v>33</v>
      </c>
      <c r="AX255" s="14" t="s">
        <v>74</v>
      </c>
      <c r="AY255" s="167" t="s">
        <v>122</v>
      </c>
    </row>
    <row r="256" spans="2:65" s="12" customFormat="1" ht="11.25">
      <c r="B256" s="142"/>
      <c r="D256" s="136" t="s">
        <v>136</v>
      </c>
      <c r="E256" s="143" t="s">
        <v>19</v>
      </c>
      <c r="F256" s="144" t="s">
        <v>367</v>
      </c>
      <c r="H256" s="145">
        <v>15.6</v>
      </c>
      <c r="I256" s="146"/>
      <c r="L256" s="142"/>
      <c r="M256" s="147"/>
      <c r="T256" s="148"/>
      <c r="AT256" s="143" t="s">
        <v>136</v>
      </c>
      <c r="AU256" s="143" t="s">
        <v>83</v>
      </c>
      <c r="AV256" s="12" t="s">
        <v>83</v>
      </c>
      <c r="AW256" s="12" t="s">
        <v>33</v>
      </c>
      <c r="AX256" s="12" t="s">
        <v>74</v>
      </c>
      <c r="AY256" s="143" t="s">
        <v>122</v>
      </c>
    </row>
    <row r="257" spans="2:65" s="14" customFormat="1" ht="11.25">
      <c r="B257" s="166"/>
      <c r="D257" s="136" t="s">
        <v>136</v>
      </c>
      <c r="E257" s="167" t="s">
        <v>19</v>
      </c>
      <c r="F257" s="168" t="s">
        <v>417</v>
      </c>
      <c r="H257" s="167" t="s">
        <v>19</v>
      </c>
      <c r="I257" s="169"/>
      <c r="L257" s="166"/>
      <c r="M257" s="170"/>
      <c r="T257" s="171"/>
      <c r="AT257" s="167" t="s">
        <v>136</v>
      </c>
      <c r="AU257" s="167" t="s">
        <v>83</v>
      </c>
      <c r="AV257" s="14" t="s">
        <v>79</v>
      </c>
      <c r="AW257" s="14" t="s">
        <v>33</v>
      </c>
      <c r="AX257" s="14" t="s">
        <v>74</v>
      </c>
      <c r="AY257" s="167" t="s">
        <v>122</v>
      </c>
    </row>
    <row r="258" spans="2:65" s="12" customFormat="1" ht="11.25">
      <c r="B258" s="142"/>
      <c r="D258" s="136" t="s">
        <v>136</v>
      </c>
      <c r="E258" s="143" t="s">
        <v>19</v>
      </c>
      <c r="F258" s="144" t="s">
        <v>368</v>
      </c>
      <c r="H258" s="145">
        <v>1.52</v>
      </c>
      <c r="I258" s="146"/>
      <c r="L258" s="142"/>
      <c r="M258" s="147"/>
      <c r="T258" s="148"/>
      <c r="AT258" s="143" t="s">
        <v>136</v>
      </c>
      <c r="AU258" s="143" t="s">
        <v>83</v>
      </c>
      <c r="AV258" s="12" t="s">
        <v>83</v>
      </c>
      <c r="AW258" s="12" t="s">
        <v>33</v>
      </c>
      <c r="AX258" s="12" t="s">
        <v>74</v>
      </c>
      <c r="AY258" s="143" t="s">
        <v>122</v>
      </c>
    </row>
    <row r="259" spans="2:65" s="13" customFormat="1" ht="11.25">
      <c r="B259" s="149"/>
      <c r="D259" s="136" t="s">
        <v>136</v>
      </c>
      <c r="E259" s="150" t="s">
        <v>19</v>
      </c>
      <c r="F259" s="151" t="s">
        <v>265</v>
      </c>
      <c r="H259" s="152">
        <v>17.12</v>
      </c>
      <c r="I259" s="153"/>
      <c r="L259" s="149"/>
      <c r="M259" s="154"/>
      <c r="T259" s="155"/>
      <c r="AT259" s="150" t="s">
        <v>136</v>
      </c>
      <c r="AU259" s="150" t="s">
        <v>83</v>
      </c>
      <c r="AV259" s="13" t="s">
        <v>130</v>
      </c>
      <c r="AW259" s="13" t="s">
        <v>33</v>
      </c>
      <c r="AX259" s="13" t="s">
        <v>79</v>
      </c>
      <c r="AY259" s="150" t="s">
        <v>122</v>
      </c>
    </row>
    <row r="260" spans="2:65" s="1" customFormat="1" ht="16.5" customHeight="1">
      <c r="B260" s="32"/>
      <c r="C260" s="123" t="s">
        <v>418</v>
      </c>
      <c r="D260" s="123" t="s">
        <v>125</v>
      </c>
      <c r="E260" s="124" t="s">
        <v>419</v>
      </c>
      <c r="F260" s="125" t="s">
        <v>420</v>
      </c>
      <c r="G260" s="126" t="s">
        <v>268</v>
      </c>
      <c r="H260" s="127">
        <v>125.9</v>
      </c>
      <c r="I260" s="128"/>
      <c r="J260" s="129">
        <f>ROUND(I260*H260,2)</f>
        <v>0</v>
      </c>
      <c r="K260" s="125" t="s">
        <v>129</v>
      </c>
      <c r="L260" s="32"/>
      <c r="M260" s="130" t="s">
        <v>19</v>
      </c>
      <c r="N260" s="131" t="s">
        <v>45</v>
      </c>
      <c r="P260" s="132">
        <f>O260*H260</f>
        <v>0</v>
      </c>
      <c r="Q260" s="132">
        <v>1.6900000000000001E-3</v>
      </c>
      <c r="R260" s="132">
        <f>Q260*H260</f>
        <v>0.21277100000000002</v>
      </c>
      <c r="S260" s="132">
        <v>0</v>
      </c>
      <c r="T260" s="133">
        <f>S260*H260</f>
        <v>0</v>
      </c>
      <c r="AR260" s="134" t="s">
        <v>225</v>
      </c>
      <c r="AT260" s="134" t="s">
        <v>125</v>
      </c>
      <c r="AU260" s="134" t="s">
        <v>83</v>
      </c>
      <c r="AY260" s="17" t="s">
        <v>122</v>
      </c>
      <c r="BE260" s="135">
        <f>IF(N260="základní",J260,0)</f>
        <v>0</v>
      </c>
      <c r="BF260" s="135">
        <f>IF(N260="snížená",J260,0)</f>
        <v>0</v>
      </c>
      <c r="BG260" s="135">
        <f>IF(N260="zákl. přenesená",J260,0)</f>
        <v>0</v>
      </c>
      <c r="BH260" s="135">
        <f>IF(N260="sníž. přenesená",J260,0)</f>
        <v>0</v>
      </c>
      <c r="BI260" s="135">
        <f>IF(N260="nulová",J260,0)</f>
        <v>0</v>
      </c>
      <c r="BJ260" s="17" t="s">
        <v>79</v>
      </c>
      <c r="BK260" s="135">
        <f>ROUND(I260*H260,2)</f>
        <v>0</v>
      </c>
      <c r="BL260" s="17" t="s">
        <v>225</v>
      </c>
      <c r="BM260" s="134" t="s">
        <v>421</v>
      </c>
    </row>
    <row r="261" spans="2:65" s="1" customFormat="1" ht="11.25">
      <c r="B261" s="32"/>
      <c r="D261" s="136" t="s">
        <v>132</v>
      </c>
      <c r="F261" s="137" t="s">
        <v>422</v>
      </c>
      <c r="I261" s="138"/>
      <c r="L261" s="32"/>
      <c r="M261" s="139"/>
      <c r="T261" s="53"/>
      <c r="AT261" s="17" t="s">
        <v>132</v>
      </c>
      <c r="AU261" s="17" t="s">
        <v>83</v>
      </c>
    </row>
    <row r="262" spans="2:65" s="1" customFormat="1" ht="11.25">
      <c r="B262" s="32"/>
      <c r="D262" s="140" t="s">
        <v>134</v>
      </c>
      <c r="F262" s="141" t="s">
        <v>423</v>
      </c>
      <c r="I262" s="138"/>
      <c r="L262" s="32"/>
      <c r="M262" s="139"/>
      <c r="T262" s="53"/>
      <c r="AT262" s="17" t="s">
        <v>134</v>
      </c>
      <c r="AU262" s="17" t="s">
        <v>83</v>
      </c>
    </row>
    <row r="263" spans="2:65" s="1" customFormat="1" ht="16.5" customHeight="1">
      <c r="B263" s="32"/>
      <c r="C263" s="123" t="s">
        <v>424</v>
      </c>
      <c r="D263" s="123" t="s">
        <v>125</v>
      </c>
      <c r="E263" s="124" t="s">
        <v>425</v>
      </c>
      <c r="F263" s="125" t="s">
        <v>426</v>
      </c>
      <c r="G263" s="126" t="s">
        <v>147</v>
      </c>
      <c r="H263" s="127">
        <v>18</v>
      </c>
      <c r="I263" s="128"/>
      <c r="J263" s="129">
        <f>ROUND(I263*H263,2)</f>
        <v>0</v>
      </c>
      <c r="K263" s="125" t="s">
        <v>129</v>
      </c>
      <c r="L263" s="32"/>
      <c r="M263" s="130" t="s">
        <v>19</v>
      </c>
      <c r="N263" s="131" t="s">
        <v>45</v>
      </c>
      <c r="P263" s="132">
        <f>O263*H263</f>
        <v>0</v>
      </c>
      <c r="Q263" s="132">
        <v>2.5000000000000001E-4</v>
      </c>
      <c r="R263" s="132">
        <f>Q263*H263</f>
        <v>4.5000000000000005E-3</v>
      </c>
      <c r="S263" s="132">
        <v>0</v>
      </c>
      <c r="T263" s="133">
        <f>S263*H263</f>
        <v>0</v>
      </c>
      <c r="AR263" s="134" t="s">
        <v>225</v>
      </c>
      <c r="AT263" s="134" t="s">
        <v>125</v>
      </c>
      <c r="AU263" s="134" t="s">
        <v>83</v>
      </c>
      <c r="AY263" s="17" t="s">
        <v>122</v>
      </c>
      <c r="BE263" s="135">
        <f>IF(N263="základní",J263,0)</f>
        <v>0</v>
      </c>
      <c r="BF263" s="135">
        <f>IF(N263="snížená",J263,0)</f>
        <v>0</v>
      </c>
      <c r="BG263" s="135">
        <f>IF(N263="zákl. přenesená",J263,0)</f>
        <v>0</v>
      </c>
      <c r="BH263" s="135">
        <f>IF(N263="sníž. přenesená",J263,0)</f>
        <v>0</v>
      </c>
      <c r="BI263" s="135">
        <f>IF(N263="nulová",J263,0)</f>
        <v>0</v>
      </c>
      <c r="BJ263" s="17" t="s">
        <v>79</v>
      </c>
      <c r="BK263" s="135">
        <f>ROUND(I263*H263,2)</f>
        <v>0</v>
      </c>
      <c r="BL263" s="17" t="s">
        <v>225</v>
      </c>
      <c r="BM263" s="134" t="s">
        <v>427</v>
      </c>
    </row>
    <row r="264" spans="2:65" s="1" customFormat="1" ht="11.25">
      <c r="B264" s="32"/>
      <c r="D264" s="136" t="s">
        <v>132</v>
      </c>
      <c r="F264" s="137" t="s">
        <v>428</v>
      </c>
      <c r="I264" s="138"/>
      <c r="L264" s="32"/>
      <c r="M264" s="139"/>
      <c r="T264" s="53"/>
      <c r="AT264" s="17" t="s">
        <v>132</v>
      </c>
      <c r="AU264" s="17" t="s">
        <v>83</v>
      </c>
    </row>
    <row r="265" spans="2:65" s="1" customFormat="1" ht="11.25">
      <c r="B265" s="32"/>
      <c r="D265" s="140" t="s">
        <v>134</v>
      </c>
      <c r="F265" s="141" t="s">
        <v>429</v>
      </c>
      <c r="I265" s="138"/>
      <c r="L265" s="32"/>
      <c r="M265" s="139"/>
      <c r="T265" s="53"/>
      <c r="AT265" s="17" t="s">
        <v>134</v>
      </c>
      <c r="AU265" s="17" t="s">
        <v>83</v>
      </c>
    </row>
    <row r="266" spans="2:65" s="1" customFormat="1" ht="16.5" customHeight="1">
      <c r="B266" s="32"/>
      <c r="C266" s="123" t="s">
        <v>430</v>
      </c>
      <c r="D266" s="123" t="s">
        <v>125</v>
      </c>
      <c r="E266" s="124" t="s">
        <v>431</v>
      </c>
      <c r="F266" s="125" t="s">
        <v>432</v>
      </c>
      <c r="G266" s="126" t="s">
        <v>147</v>
      </c>
      <c r="H266" s="127">
        <v>6</v>
      </c>
      <c r="I266" s="128"/>
      <c r="J266" s="129">
        <f>ROUND(I266*H266,2)</f>
        <v>0</v>
      </c>
      <c r="K266" s="125" t="s">
        <v>129</v>
      </c>
      <c r="L266" s="32"/>
      <c r="M266" s="130" t="s">
        <v>19</v>
      </c>
      <c r="N266" s="131" t="s">
        <v>45</v>
      </c>
      <c r="P266" s="132">
        <f>O266*H266</f>
        <v>0</v>
      </c>
      <c r="Q266" s="132">
        <v>3.6000000000000002E-4</v>
      </c>
      <c r="R266" s="132">
        <f>Q266*H266</f>
        <v>2.16E-3</v>
      </c>
      <c r="S266" s="132">
        <v>0</v>
      </c>
      <c r="T266" s="133">
        <f>S266*H266</f>
        <v>0</v>
      </c>
      <c r="AR266" s="134" t="s">
        <v>225</v>
      </c>
      <c r="AT266" s="134" t="s">
        <v>125</v>
      </c>
      <c r="AU266" s="134" t="s">
        <v>83</v>
      </c>
      <c r="AY266" s="17" t="s">
        <v>122</v>
      </c>
      <c r="BE266" s="135">
        <f>IF(N266="základní",J266,0)</f>
        <v>0</v>
      </c>
      <c r="BF266" s="135">
        <f>IF(N266="snížená",J266,0)</f>
        <v>0</v>
      </c>
      <c r="BG266" s="135">
        <f>IF(N266="zákl. přenesená",J266,0)</f>
        <v>0</v>
      </c>
      <c r="BH266" s="135">
        <f>IF(N266="sníž. přenesená",J266,0)</f>
        <v>0</v>
      </c>
      <c r="BI266" s="135">
        <f>IF(N266="nulová",J266,0)</f>
        <v>0</v>
      </c>
      <c r="BJ266" s="17" t="s">
        <v>79</v>
      </c>
      <c r="BK266" s="135">
        <f>ROUND(I266*H266,2)</f>
        <v>0</v>
      </c>
      <c r="BL266" s="17" t="s">
        <v>225</v>
      </c>
      <c r="BM266" s="134" t="s">
        <v>433</v>
      </c>
    </row>
    <row r="267" spans="2:65" s="1" customFormat="1" ht="19.5">
      <c r="B267" s="32"/>
      <c r="D267" s="136" t="s">
        <v>132</v>
      </c>
      <c r="F267" s="137" t="s">
        <v>434</v>
      </c>
      <c r="I267" s="138"/>
      <c r="L267" s="32"/>
      <c r="M267" s="139"/>
      <c r="T267" s="53"/>
      <c r="AT267" s="17" t="s">
        <v>132</v>
      </c>
      <c r="AU267" s="17" t="s">
        <v>83</v>
      </c>
    </row>
    <row r="268" spans="2:65" s="1" customFormat="1" ht="11.25">
      <c r="B268" s="32"/>
      <c r="D268" s="140" t="s">
        <v>134</v>
      </c>
      <c r="F268" s="141" t="s">
        <v>435</v>
      </c>
      <c r="I268" s="138"/>
      <c r="L268" s="32"/>
      <c r="M268" s="139"/>
      <c r="T268" s="53"/>
      <c r="AT268" s="17" t="s">
        <v>134</v>
      </c>
      <c r="AU268" s="17" t="s">
        <v>83</v>
      </c>
    </row>
    <row r="269" spans="2:65" s="1" customFormat="1" ht="16.5" customHeight="1">
      <c r="B269" s="32"/>
      <c r="C269" s="123" t="s">
        <v>436</v>
      </c>
      <c r="D269" s="123" t="s">
        <v>125</v>
      </c>
      <c r="E269" s="124" t="s">
        <v>437</v>
      </c>
      <c r="F269" s="125" t="s">
        <v>438</v>
      </c>
      <c r="G269" s="126" t="s">
        <v>268</v>
      </c>
      <c r="H269" s="127">
        <v>60</v>
      </c>
      <c r="I269" s="128"/>
      <c r="J269" s="129">
        <f>ROUND(I269*H269,2)</f>
        <v>0</v>
      </c>
      <c r="K269" s="125" t="s">
        <v>129</v>
      </c>
      <c r="L269" s="32"/>
      <c r="M269" s="130" t="s">
        <v>19</v>
      </c>
      <c r="N269" s="131" t="s">
        <v>45</v>
      </c>
      <c r="P269" s="132">
        <f>O269*H269</f>
        <v>0</v>
      </c>
      <c r="Q269" s="132">
        <v>2.0999999999999999E-3</v>
      </c>
      <c r="R269" s="132">
        <f>Q269*H269</f>
        <v>0.126</v>
      </c>
      <c r="S269" s="132">
        <v>0</v>
      </c>
      <c r="T269" s="133">
        <f>S269*H269</f>
        <v>0</v>
      </c>
      <c r="AR269" s="134" t="s">
        <v>225</v>
      </c>
      <c r="AT269" s="134" t="s">
        <v>125</v>
      </c>
      <c r="AU269" s="134" t="s">
        <v>83</v>
      </c>
      <c r="AY269" s="17" t="s">
        <v>122</v>
      </c>
      <c r="BE269" s="135">
        <f>IF(N269="základní",J269,0)</f>
        <v>0</v>
      </c>
      <c r="BF269" s="135">
        <f>IF(N269="snížená",J269,0)</f>
        <v>0</v>
      </c>
      <c r="BG269" s="135">
        <f>IF(N269="zákl. přenesená",J269,0)</f>
        <v>0</v>
      </c>
      <c r="BH269" s="135">
        <f>IF(N269="sníž. přenesená",J269,0)</f>
        <v>0</v>
      </c>
      <c r="BI269" s="135">
        <f>IF(N269="nulová",J269,0)</f>
        <v>0</v>
      </c>
      <c r="BJ269" s="17" t="s">
        <v>79</v>
      </c>
      <c r="BK269" s="135">
        <f>ROUND(I269*H269,2)</f>
        <v>0</v>
      </c>
      <c r="BL269" s="17" t="s">
        <v>225</v>
      </c>
      <c r="BM269" s="134" t="s">
        <v>439</v>
      </c>
    </row>
    <row r="270" spans="2:65" s="1" customFormat="1" ht="11.25">
      <c r="B270" s="32"/>
      <c r="D270" s="136" t="s">
        <v>132</v>
      </c>
      <c r="F270" s="137" t="s">
        <v>440</v>
      </c>
      <c r="I270" s="138"/>
      <c r="L270" s="32"/>
      <c r="M270" s="139"/>
      <c r="T270" s="53"/>
      <c r="AT270" s="17" t="s">
        <v>132</v>
      </c>
      <c r="AU270" s="17" t="s">
        <v>83</v>
      </c>
    </row>
    <row r="271" spans="2:65" s="1" customFormat="1" ht="11.25">
      <c r="B271" s="32"/>
      <c r="D271" s="140" t="s">
        <v>134</v>
      </c>
      <c r="F271" s="141" t="s">
        <v>441</v>
      </c>
      <c r="I271" s="138"/>
      <c r="L271" s="32"/>
      <c r="M271" s="139"/>
      <c r="T271" s="53"/>
      <c r="AT271" s="17" t="s">
        <v>134</v>
      </c>
      <c r="AU271" s="17" t="s">
        <v>83</v>
      </c>
    </row>
    <row r="272" spans="2:65" s="1" customFormat="1" ht="16.5" customHeight="1">
      <c r="B272" s="32"/>
      <c r="C272" s="123" t="s">
        <v>442</v>
      </c>
      <c r="D272" s="123" t="s">
        <v>125</v>
      </c>
      <c r="E272" s="124" t="s">
        <v>443</v>
      </c>
      <c r="F272" s="125" t="s">
        <v>444</v>
      </c>
      <c r="G272" s="126" t="s">
        <v>185</v>
      </c>
      <c r="H272" s="127">
        <v>1.3939999999999999</v>
      </c>
      <c r="I272" s="128"/>
      <c r="J272" s="129">
        <f>ROUND(I272*H272,2)</f>
        <v>0</v>
      </c>
      <c r="K272" s="125" t="s">
        <v>129</v>
      </c>
      <c r="L272" s="32"/>
      <c r="M272" s="130" t="s">
        <v>19</v>
      </c>
      <c r="N272" s="131" t="s">
        <v>45</v>
      </c>
      <c r="P272" s="132">
        <f>O272*H272</f>
        <v>0</v>
      </c>
      <c r="Q272" s="132">
        <v>0</v>
      </c>
      <c r="R272" s="132">
        <f>Q272*H272</f>
        <v>0</v>
      </c>
      <c r="S272" s="132">
        <v>0</v>
      </c>
      <c r="T272" s="133">
        <f>S272*H272</f>
        <v>0</v>
      </c>
      <c r="AR272" s="134" t="s">
        <v>225</v>
      </c>
      <c r="AT272" s="134" t="s">
        <v>125</v>
      </c>
      <c r="AU272" s="134" t="s">
        <v>83</v>
      </c>
      <c r="AY272" s="17" t="s">
        <v>122</v>
      </c>
      <c r="BE272" s="135">
        <f>IF(N272="základní",J272,0)</f>
        <v>0</v>
      </c>
      <c r="BF272" s="135">
        <f>IF(N272="snížená",J272,0)</f>
        <v>0</v>
      </c>
      <c r="BG272" s="135">
        <f>IF(N272="zákl. přenesená",J272,0)</f>
        <v>0</v>
      </c>
      <c r="BH272" s="135">
        <f>IF(N272="sníž. přenesená",J272,0)</f>
        <v>0</v>
      </c>
      <c r="BI272" s="135">
        <f>IF(N272="nulová",J272,0)</f>
        <v>0</v>
      </c>
      <c r="BJ272" s="17" t="s">
        <v>79</v>
      </c>
      <c r="BK272" s="135">
        <f>ROUND(I272*H272,2)</f>
        <v>0</v>
      </c>
      <c r="BL272" s="17" t="s">
        <v>225</v>
      </c>
      <c r="BM272" s="134" t="s">
        <v>445</v>
      </c>
    </row>
    <row r="273" spans="2:65" s="1" customFormat="1" ht="19.5">
      <c r="B273" s="32"/>
      <c r="D273" s="136" t="s">
        <v>132</v>
      </c>
      <c r="F273" s="137" t="s">
        <v>446</v>
      </c>
      <c r="I273" s="138"/>
      <c r="L273" s="32"/>
      <c r="M273" s="139"/>
      <c r="T273" s="53"/>
      <c r="AT273" s="17" t="s">
        <v>132</v>
      </c>
      <c r="AU273" s="17" t="s">
        <v>83</v>
      </c>
    </row>
    <row r="274" spans="2:65" s="1" customFormat="1" ht="11.25">
      <c r="B274" s="32"/>
      <c r="D274" s="140" t="s">
        <v>134</v>
      </c>
      <c r="F274" s="141" t="s">
        <v>447</v>
      </c>
      <c r="I274" s="138"/>
      <c r="L274" s="32"/>
      <c r="M274" s="139"/>
      <c r="T274" s="53"/>
      <c r="AT274" s="17" t="s">
        <v>134</v>
      </c>
      <c r="AU274" s="17" t="s">
        <v>83</v>
      </c>
    </row>
    <row r="275" spans="2:65" s="1" customFormat="1" ht="16.5" customHeight="1">
      <c r="B275" s="32"/>
      <c r="C275" s="123" t="s">
        <v>448</v>
      </c>
      <c r="D275" s="123" t="s">
        <v>125</v>
      </c>
      <c r="E275" s="124" t="s">
        <v>449</v>
      </c>
      <c r="F275" s="125" t="s">
        <v>450</v>
      </c>
      <c r="G275" s="126" t="s">
        <v>185</v>
      </c>
      <c r="H275" s="127">
        <v>1.3939999999999999</v>
      </c>
      <c r="I275" s="128"/>
      <c r="J275" s="129">
        <f>ROUND(I275*H275,2)</f>
        <v>0</v>
      </c>
      <c r="K275" s="125" t="s">
        <v>129</v>
      </c>
      <c r="L275" s="32"/>
      <c r="M275" s="130" t="s">
        <v>19</v>
      </c>
      <c r="N275" s="131" t="s">
        <v>45</v>
      </c>
      <c r="P275" s="132">
        <f>O275*H275</f>
        <v>0</v>
      </c>
      <c r="Q275" s="132">
        <v>0</v>
      </c>
      <c r="R275" s="132">
        <f>Q275*H275</f>
        <v>0</v>
      </c>
      <c r="S275" s="132">
        <v>0</v>
      </c>
      <c r="T275" s="133">
        <f>S275*H275</f>
        <v>0</v>
      </c>
      <c r="AR275" s="134" t="s">
        <v>225</v>
      </c>
      <c r="AT275" s="134" t="s">
        <v>125</v>
      </c>
      <c r="AU275" s="134" t="s">
        <v>83</v>
      </c>
      <c r="AY275" s="17" t="s">
        <v>122</v>
      </c>
      <c r="BE275" s="135">
        <f>IF(N275="základní",J275,0)</f>
        <v>0</v>
      </c>
      <c r="BF275" s="135">
        <f>IF(N275="snížená",J275,0)</f>
        <v>0</v>
      </c>
      <c r="BG275" s="135">
        <f>IF(N275="zákl. přenesená",J275,0)</f>
        <v>0</v>
      </c>
      <c r="BH275" s="135">
        <f>IF(N275="sníž. přenesená",J275,0)</f>
        <v>0</v>
      </c>
      <c r="BI275" s="135">
        <f>IF(N275="nulová",J275,0)</f>
        <v>0</v>
      </c>
      <c r="BJ275" s="17" t="s">
        <v>79</v>
      </c>
      <c r="BK275" s="135">
        <f>ROUND(I275*H275,2)</f>
        <v>0</v>
      </c>
      <c r="BL275" s="17" t="s">
        <v>225</v>
      </c>
      <c r="BM275" s="134" t="s">
        <v>451</v>
      </c>
    </row>
    <row r="276" spans="2:65" s="1" customFormat="1" ht="19.5">
      <c r="B276" s="32"/>
      <c r="D276" s="136" t="s">
        <v>132</v>
      </c>
      <c r="F276" s="137" t="s">
        <v>452</v>
      </c>
      <c r="I276" s="138"/>
      <c r="L276" s="32"/>
      <c r="M276" s="139"/>
      <c r="T276" s="53"/>
      <c r="AT276" s="17" t="s">
        <v>132</v>
      </c>
      <c r="AU276" s="17" t="s">
        <v>83</v>
      </c>
    </row>
    <row r="277" spans="2:65" s="1" customFormat="1" ht="11.25">
      <c r="B277" s="32"/>
      <c r="D277" s="140" t="s">
        <v>134</v>
      </c>
      <c r="F277" s="141" t="s">
        <v>453</v>
      </c>
      <c r="I277" s="138"/>
      <c r="L277" s="32"/>
      <c r="M277" s="139"/>
      <c r="T277" s="53"/>
      <c r="AT277" s="17" t="s">
        <v>134</v>
      </c>
      <c r="AU277" s="17" t="s">
        <v>83</v>
      </c>
    </row>
    <row r="278" spans="2:65" s="11" customFormat="1" ht="22.9" customHeight="1">
      <c r="B278" s="111"/>
      <c r="D278" s="112" t="s">
        <v>73</v>
      </c>
      <c r="E278" s="121" t="s">
        <v>454</v>
      </c>
      <c r="F278" s="121" t="s">
        <v>455</v>
      </c>
      <c r="I278" s="114"/>
      <c r="J278" s="122">
        <f>BK278</f>
        <v>0</v>
      </c>
      <c r="L278" s="111"/>
      <c r="M278" s="116"/>
      <c r="P278" s="117">
        <f>SUM(P279:P372)</f>
        <v>0</v>
      </c>
      <c r="R278" s="117">
        <f>SUM(R279:R372)</f>
        <v>10.96842822</v>
      </c>
      <c r="T278" s="118">
        <f>SUM(T279:T372)</f>
        <v>13.704510999999998</v>
      </c>
      <c r="AR278" s="112" t="s">
        <v>83</v>
      </c>
      <c r="AT278" s="119" t="s">
        <v>73</v>
      </c>
      <c r="AU278" s="119" t="s">
        <v>79</v>
      </c>
      <c r="AY278" s="112" t="s">
        <v>122</v>
      </c>
      <c r="BK278" s="120">
        <f>SUM(BK279:BK372)</f>
        <v>0</v>
      </c>
    </row>
    <row r="279" spans="2:65" s="1" customFormat="1" ht="16.5" customHeight="1">
      <c r="B279" s="32"/>
      <c r="C279" s="123" t="s">
        <v>456</v>
      </c>
      <c r="D279" s="123" t="s">
        <v>125</v>
      </c>
      <c r="E279" s="124" t="s">
        <v>457</v>
      </c>
      <c r="F279" s="125" t="s">
        <v>458</v>
      </c>
      <c r="G279" s="126" t="s">
        <v>128</v>
      </c>
      <c r="H279" s="127">
        <v>24.8</v>
      </c>
      <c r="I279" s="128"/>
      <c r="J279" s="129">
        <f>ROUND(I279*H279,2)</f>
        <v>0</v>
      </c>
      <c r="K279" s="125" t="s">
        <v>129</v>
      </c>
      <c r="L279" s="32"/>
      <c r="M279" s="130" t="s">
        <v>19</v>
      </c>
      <c r="N279" s="131" t="s">
        <v>45</v>
      </c>
      <c r="P279" s="132">
        <f>O279*H279</f>
        <v>0</v>
      </c>
      <c r="Q279" s="132">
        <v>6.0000000000000002E-5</v>
      </c>
      <c r="R279" s="132">
        <f>Q279*H279</f>
        <v>1.4880000000000002E-3</v>
      </c>
      <c r="S279" s="132">
        <v>0</v>
      </c>
      <c r="T279" s="133">
        <f>S279*H279</f>
        <v>0</v>
      </c>
      <c r="AR279" s="134" t="s">
        <v>225</v>
      </c>
      <c r="AT279" s="134" t="s">
        <v>125</v>
      </c>
      <c r="AU279" s="134" t="s">
        <v>83</v>
      </c>
      <c r="AY279" s="17" t="s">
        <v>122</v>
      </c>
      <c r="BE279" s="135">
        <f>IF(N279="základní",J279,0)</f>
        <v>0</v>
      </c>
      <c r="BF279" s="135">
        <f>IF(N279="snížená",J279,0)</f>
        <v>0</v>
      </c>
      <c r="BG279" s="135">
        <f>IF(N279="zákl. přenesená",J279,0)</f>
        <v>0</v>
      </c>
      <c r="BH279" s="135">
        <f>IF(N279="sníž. přenesená",J279,0)</f>
        <v>0</v>
      </c>
      <c r="BI279" s="135">
        <f>IF(N279="nulová",J279,0)</f>
        <v>0</v>
      </c>
      <c r="BJ279" s="17" t="s">
        <v>79</v>
      </c>
      <c r="BK279" s="135">
        <f>ROUND(I279*H279,2)</f>
        <v>0</v>
      </c>
      <c r="BL279" s="17" t="s">
        <v>225</v>
      </c>
      <c r="BM279" s="134" t="s">
        <v>459</v>
      </c>
    </row>
    <row r="280" spans="2:65" s="1" customFormat="1" ht="11.25">
      <c r="B280" s="32"/>
      <c r="D280" s="136" t="s">
        <v>132</v>
      </c>
      <c r="F280" s="137" t="s">
        <v>460</v>
      </c>
      <c r="I280" s="138"/>
      <c r="L280" s="32"/>
      <c r="M280" s="139"/>
      <c r="T280" s="53"/>
      <c r="AT280" s="17" t="s">
        <v>132</v>
      </c>
      <c r="AU280" s="17" t="s">
        <v>83</v>
      </c>
    </row>
    <row r="281" spans="2:65" s="1" customFormat="1" ht="11.25">
      <c r="B281" s="32"/>
      <c r="D281" s="140" t="s">
        <v>134</v>
      </c>
      <c r="F281" s="141" t="s">
        <v>461</v>
      </c>
      <c r="I281" s="138"/>
      <c r="L281" s="32"/>
      <c r="M281" s="139"/>
      <c r="T281" s="53"/>
      <c r="AT281" s="17" t="s">
        <v>134</v>
      </c>
      <c r="AU281" s="17" t="s">
        <v>83</v>
      </c>
    </row>
    <row r="282" spans="2:65" s="1" customFormat="1" ht="16.5" customHeight="1">
      <c r="B282" s="32"/>
      <c r="C282" s="123" t="s">
        <v>462</v>
      </c>
      <c r="D282" s="123" t="s">
        <v>125</v>
      </c>
      <c r="E282" s="124" t="s">
        <v>463</v>
      </c>
      <c r="F282" s="125" t="s">
        <v>464</v>
      </c>
      <c r="G282" s="126" t="s">
        <v>128</v>
      </c>
      <c r="H282" s="127">
        <v>698.5</v>
      </c>
      <c r="I282" s="128"/>
      <c r="J282" s="129">
        <f>ROUND(I282*H282,2)</f>
        <v>0</v>
      </c>
      <c r="K282" s="125" t="s">
        <v>129</v>
      </c>
      <c r="L282" s="32"/>
      <c r="M282" s="130" t="s">
        <v>19</v>
      </c>
      <c r="N282" s="131" t="s">
        <v>45</v>
      </c>
      <c r="P282" s="132">
        <f>O282*H282</f>
        <v>0</v>
      </c>
      <c r="Q282" s="132">
        <v>2.0000000000000001E-4</v>
      </c>
      <c r="R282" s="132">
        <f>Q282*H282</f>
        <v>0.13970000000000002</v>
      </c>
      <c r="S282" s="132">
        <v>1.7780000000000001E-2</v>
      </c>
      <c r="T282" s="133">
        <f>S282*H282</f>
        <v>12.41933</v>
      </c>
      <c r="AR282" s="134" t="s">
        <v>225</v>
      </c>
      <c r="AT282" s="134" t="s">
        <v>125</v>
      </c>
      <c r="AU282" s="134" t="s">
        <v>83</v>
      </c>
      <c r="AY282" s="17" t="s">
        <v>122</v>
      </c>
      <c r="BE282" s="135">
        <f>IF(N282="základní",J282,0)</f>
        <v>0</v>
      </c>
      <c r="BF282" s="135">
        <f>IF(N282="snížená",J282,0)</f>
        <v>0</v>
      </c>
      <c r="BG282" s="135">
        <f>IF(N282="zákl. přenesená",J282,0)</f>
        <v>0</v>
      </c>
      <c r="BH282" s="135">
        <f>IF(N282="sníž. přenesená",J282,0)</f>
        <v>0</v>
      </c>
      <c r="BI282" s="135">
        <f>IF(N282="nulová",J282,0)</f>
        <v>0</v>
      </c>
      <c r="BJ282" s="17" t="s">
        <v>79</v>
      </c>
      <c r="BK282" s="135">
        <f>ROUND(I282*H282,2)</f>
        <v>0</v>
      </c>
      <c r="BL282" s="17" t="s">
        <v>225</v>
      </c>
      <c r="BM282" s="134" t="s">
        <v>465</v>
      </c>
    </row>
    <row r="283" spans="2:65" s="1" customFormat="1" ht="11.25">
      <c r="B283" s="32"/>
      <c r="D283" s="136" t="s">
        <v>132</v>
      </c>
      <c r="F283" s="137" t="s">
        <v>466</v>
      </c>
      <c r="I283" s="138"/>
      <c r="L283" s="32"/>
      <c r="M283" s="139"/>
      <c r="T283" s="53"/>
      <c r="AT283" s="17" t="s">
        <v>132</v>
      </c>
      <c r="AU283" s="17" t="s">
        <v>83</v>
      </c>
    </row>
    <row r="284" spans="2:65" s="1" customFormat="1" ht="11.25">
      <c r="B284" s="32"/>
      <c r="D284" s="140" t="s">
        <v>134</v>
      </c>
      <c r="F284" s="141" t="s">
        <v>467</v>
      </c>
      <c r="I284" s="138"/>
      <c r="L284" s="32"/>
      <c r="M284" s="139"/>
      <c r="T284" s="53"/>
      <c r="AT284" s="17" t="s">
        <v>134</v>
      </c>
      <c r="AU284" s="17" t="s">
        <v>83</v>
      </c>
    </row>
    <row r="285" spans="2:65" s="1" customFormat="1" ht="16.5" customHeight="1">
      <c r="B285" s="32"/>
      <c r="C285" s="123" t="s">
        <v>468</v>
      </c>
      <c r="D285" s="123" t="s">
        <v>125</v>
      </c>
      <c r="E285" s="124" t="s">
        <v>469</v>
      </c>
      <c r="F285" s="125" t="s">
        <v>470</v>
      </c>
      <c r="G285" s="126" t="s">
        <v>128</v>
      </c>
      <c r="H285" s="127">
        <v>24.8</v>
      </c>
      <c r="I285" s="128"/>
      <c r="J285" s="129">
        <f>ROUND(I285*H285,2)</f>
        <v>0</v>
      </c>
      <c r="K285" s="125" t="s">
        <v>129</v>
      </c>
      <c r="L285" s="32"/>
      <c r="M285" s="130" t="s">
        <v>19</v>
      </c>
      <c r="N285" s="131" t="s">
        <v>45</v>
      </c>
      <c r="P285" s="132">
        <f>O285*H285</f>
        <v>0</v>
      </c>
      <c r="Q285" s="132">
        <v>0</v>
      </c>
      <c r="R285" s="132">
        <f>Q285*H285</f>
        <v>0</v>
      </c>
      <c r="S285" s="132">
        <v>1.7780000000000001E-2</v>
      </c>
      <c r="T285" s="133">
        <f>S285*H285</f>
        <v>0.440944</v>
      </c>
      <c r="AR285" s="134" t="s">
        <v>225</v>
      </c>
      <c r="AT285" s="134" t="s">
        <v>125</v>
      </c>
      <c r="AU285" s="134" t="s">
        <v>83</v>
      </c>
      <c r="AY285" s="17" t="s">
        <v>122</v>
      </c>
      <c r="BE285" s="135">
        <f>IF(N285="základní",J285,0)</f>
        <v>0</v>
      </c>
      <c r="BF285" s="135">
        <f>IF(N285="snížená",J285,0)</f>
        <v>0</v>
      </c>
      <c r="BG285" s="135">
        <f>IF(N285="zákl. přenesená",J285,0)</f>
        <v>0</v>
      </c>
      <c r="BH285" s="135">
        <f>IF(N285="sníž. přenesená",J285,0)</f>
        <v>0</v>
      </c>
      <c r="BI285" s="135">
        <f>IF(N285="nulová",J285,0)</f>
        <v>0</v>
      </c>
      <c r="BJ285" s="17" t="s">
        <v>79</v>
      </c>
      <c r="BK285" s="135">
        <f>ROUND(I285*H285,2)</f>
        <v>0</v>
      </c>
      <c r="BL285" s="17" t="s">
        <v>225</v>
      </c>
      <c r="BM285" s="134" t="s">
        <v>471</v>
      </c>
    </row>
    <row r="286" spans="2:65" s="1" customFormat="1" ht="11.25">
      <c r="B286" s="32"/>
      <c r="D286" s="136" t="s">
        <v>132</v>
      </c>
      <c r="F286" s="137" t="s">
        <v>472</v>
      </c>
      <c r="I286" s="138"/>
      <c r="L286" s="32"/>
      <c r="M286" s="139"/>
      <c r="T286" s="53"/>
      <c r="AT286" s="17" t="s">
        <v>132</v>
      </c>
      <c r="AU286" s="17" t="s">
        <v>83</v>
      </c>
    </row>
    <row r="287" spans="2:65" s="1" customFormat="1" ht="11.25">
      <c r="B287" s="32"/>
      <c r="D287" s="140" t="s">
        <v>134</v>
      </c>
      <c r="F287" s="141" t="s">
        <v>473</v>
      </c>
      <c r="I287" s="138"/>
      <c r="L287" s="32"/>
      <c r="M287" s="139"/>
      <c r="T287" s="53"/>
      <c r="AT287" s="17" t="s">
        <v>134</v>
      </c>
      <c r="AU287" s="17" t="s">
        <v>83</v>
      </c>
    </row>
    <row r="288" spans="2:65" s="14" customFormat="1" ht="11.25">
      <c r="B288" s="166"/>
      <c r="D288" s="136" t="s">
        <v>136</v>
      </c>
      <c r="E288" s="167" t="s">
        <v>19</v>
      </c>
      <c r="F288" s="168" t="s">
        <v>474</v>
      </c>
      <c r="H288" s="167" t="s">
        <v>19</v>
      </c>
      <c r="I288" s="169"/>
      <c r="L288" s="166"/>
      <c r="M288" s="170"/>
      <c r="T288" s="171"/>
      <c r="AT288" s="167" t="s">
        <v>136</v>
      </c>
      <c r="AU288" s="167" t="s">
        <v>83</v>
      </c>
      <c r="AV288" s="14" t="s">
        <v>79</v>
      </c>
      <c r="AW288" s="14" t="s">
        <v>33</v>
      </c>
      <c r="AX288" s="14" t="s">
        <v>74</v>
      </c>
      <c r="AY288" s="167" t="s">
        <v>122</v>
      </c>
    </row>
    <row r="289" spans="2:65" s="12" customFormat="1" ht="11.25">
      <c r="B289" s="142"/>
      <c r="D289" s="136" t="s">
        <v>136</v>
      </c>
      <c r="E289" s="143" t="s">
        <v>19</v>
      </c>
      <c r="F289" s="144" t="s">
        <v>475</v>
      </c>
      <c r="H289" s="145">
        <v>24.8</v>
      </c>
      <c r="I289" s="146"/>
      <c r="L289" s="142"/>
      <c r="M289" s="147"/>
      <c r="T289" s="148"/>
      <c r="AT289" s="143" t="s">
        <v>136</v>
      </c>
      <c r="AU289" s="143" t="s">
        <v>83</v>
      </c>
      <c r="AV289" s="12" t="s">
        <v>83</v>
      </c>
      <c r="AW289" s="12" t="s">
        <v>33</v>
      </c>
      <c r="AX289" s="12" t="s">
        <v>79</v>
      </c>
      <c r="AY289" s="143" t="s">
        <v>122</v>
      </c>
    </row>
    <row r="290" spans="2:65" s="1" customFormat="1" ht="21.75" customHeight="1">
      <c r="B290" s="32"/>
      <c r="C290" s="123" t="s">
        <v>476</v>
      </c>
      <c r="D290" s="123" t="s">
        <v>125</v>
      </c>
      <c r="E290" s="124" t="s">
        <v>477</v>
      </c>
      <c r="F290" s="125" t="s">
        <v>478</v>
      </c>
      <c r="G290" s="126" t="s">
        <v>268</v>
      </c>
      <c r="H290" s="127">
        <v>116.4</v>
      </c>
      <c r="I290" s="128"/>
      <c r="J290" s="129">
        <f>ROUND(I290*H290,2)</f>
        <v>0</v>
      </c>
      <c r="K290" s="125" t="s">
        <v>129</v>
      </c>
      <c r="L290" s="32"/>
      <c r="M290" s="130" t="s">
        <v>19</v>
      </c>
      <c r="N290" s="131" t="s">
        <v>45</v>
      </c>
      <c r="P290" s="132">
        <f>O290*H290</f>
        <v>0</v>
      </c>
      <c r="Q290" s="132">
        <v>3.0000000000000001E-5</v>
      </c>
      <c r="R290" s="132">
        <f>Q290*H290</f>
        <v>3.4920000000000003E-3</v>
      </c>
      <c r="S290" s="132">
        <v>4.6299999999999996E-3</v>
      </c>
      <c r="T290" s="133">
        <f>S290*H290</f>
        <v>0.53893199999999997</v>
      </c>
      <c r="AR290" s="134" t="s">
        <v>225</v>
      </c>
      <c r="AT290" s="134" t="s">
        <v>125</v>
      </c>
      <c r="AU290" s="134" t="s">
        <v>83</v>
      </c>
      <c r="AY290" s="17" t="s">
        <v>122</v>
      </c>
      <c r="BE290" s="135">
        <f>IF(N290="základní",J290,0)</f>
        <v>0</v>
      </c>
      <c r="BF290" s="135">
        <f>IF(N290="snížená",J290,0)</f>
        <v>0</v>
      </c>
      <c r="BG290" s="135">
        <f>IF(N290="zákl. přenesená",J290,0)</f>
        <v>0</v>
      </c>
      <c r="BH290" s="135">
        <f>IF(N290="sníž. přenesená",J290,0)</f>
        <v>0</v>
      </c>
      <c r="BI290" s="135">
        <f>IF(N290="nulová",J290,0)</f>
        <v>0</v>
      </c>
      <c r="BJ290" s="17" t="s">
        <v>79</v>
      </c>
      <c r="BK290" s="135">
        <f>ROUND(I290*H290,2)</f>
        <v>0</v>
      </c>
      <c r="BL290" s="17" t="s">
        <v>225</v>
      </c>
      <c r="BM290" s="134" t="s">
        <v>479</v>
      </c>
    </row>
    <row r="291" spans="2:65" s="1" customFormat="1" ht="11.25">
      <c r="B291" s="32"/>
      <c r="D291" s="136" t="s">
        <v>132</v>
      </c>
      <c r="F291" s="137" t="s">
        <v>480</v>
      </c>
      <c r="I291" s="138"/>
      <c r="L291" s="32"/>
      <c r="M291" s="139"/>
      <c r="T291" s="53"/>
      <c r="AT291" s="17" t="s">
        <v>132</v>
      </c>
      <c r="AU291" s="17" t="s">
        <v>83</v>
      </c>
    </row>
    <row r="292" spans="2:65" s="1" customFormat="1" ht="11.25">
      <c r="B292" s="32"/>
      <c r="D292" s="140" t="s">
        <v>134</v>
      </c>
      <c r="F292" s="141" t="s">
        <v>481</v>
      </c>
      <c r="I292" s="138"/>
      <c r="L292" s="32"/>
      <c r="M292" s="139"/>
      <c r="T292" s="53"/>
      <c r="AT292" s="17" t="s">
        <v>134</v>
      </c>
      <c r="AU292" s="17" t="s">
        <v>83</v>
      </c>
    </row>
    <row r="293" spans="2:65" s="12" customFormat="1" ht="11.25">
      <c r="B293" s="142"/>
      <c r="D293" s="136" t="s">
        <v>136</v>
      </c>
      <c r="E293" s="143" t="s">
        <v>19</v>
      </c>
      <c r="F293" s="144" t="s">
        <v>482</v>
      </c>
      <c r="H293" s="145">
        <v>116.4</v>
      </c>
      <c r="I293" s="146"/>
      <c r="L293" s="142"/>
      <c r="M293" s="147"/>
      <c r="T293" s="148"/>
      <c r="AT293" s="143" t="s">
        <v>136</v>
      </c>
      <c r="AU293" s="143" t="s">
        <v>83</v>
      </c>
      <c r="AV293" s="12" t="s">
        <v>83</v>
      </c>
      <c r="AW293" s="12" t="s">
        <v>33</v>
      </c>
      <c r="AX293" s="12" t="s">
        <v>79</v>
      </c>
      <c r="AY293" s="143" t="s">
        <v>122</v>
      </c>
    </row>
    <row r="294" spans="2:65" s="1" customFormat="1" ht="16.5" customHeight="1">
      <c r="B294" s="32"/>
      <c r="C294" s="123" t="s">
        <v>483</v>
      </c>
      <c r="D294" s="123" t="s">
        <v>125</v>
      </c>
      <c r="E294" s="124" t="s">
        <v>484</v>
      </c>
      <c r="F294" s="125" t="s">
        <v>485</v>
      </c>
      <c r="G294" s="126" t="s">
        <v>128</v>
      </c>
      <c r="H294" s="127">
        <v>698.5</v>
      </c>
      <c r="I294" s="128"/>
      <c r="J294" s="129">
        <f>ROUND(I294*H294,2)</f>
        <v>0</v>
      </c>
      <c r="K294" s="125" t="s">
        <v>129</v>
      </c>
      <c r="L294" s="32"/>
      <c r="M294" s="130" t="s">
        <v>19</v>
      </c>
      <c r="N294" s="131" t="s">
        <v>45</v>
      </c>
      <c r="P294" s="132">
        <f>O294*H294</f>
        <v>0</v>
      </c>
      <c r="Q294" s="132">
        <v>1.35E-2</v>
      </c>
      <c r="R294" s="132">
        <f>Q294*H294</f>
        <v>9.4297500000000003</v>
      </c>
      <c r="S294" s="132">
        <v>0</v>
      </c>
      <c r="T294" s="133">
        <f>S294*H294</f>
        <v>0</v>
      </c>
      <c r="AR294" s="134" t="s">
        <v>225</v>
      </c>
      <c r="AT294" s="134" t="s">
        <v>125</v>
      </c>
      <c r="AU294" s="134" t="s">
        <v>83</v>
      </c>
      <c r="AY294" s="17" t="s">
        <v>122</v>
      </c>
      <c r="BE294" s="135">
        <f>IF(N294="základní",J294,0)</f>
        <v>0</v>
      </c>
      <c r="BF294" s="135">
        <f>IF(N294="snížená",J294,0)</f>
        <v>0</v>
      </c>
      <c r="BG294" s="135">
        <f>IF(N294="zákl. přenesená",J294,0)</f>
        <v>0</v>
      </c>
      <c r="BH294" s="135">
        <f>IF(N294="sníž. přenesená",J294,0)</f>
        <v>0</v>
      </c>
      <c r="BI294" s="135">
        <f>IF(N294="nulová",J294,0)</f>
        <v>0</v>
      </c>
      <c r="BJ294" s="17" t="s">
        <v>79</v>
      </c>
      <c r="BK294" s="135">
        <f>ROUND(I294*H294,2)</f>
        <v>0</v>
      </c>
      <c r="BL294" s="17" t="s">
        <v>225</v>
      </c>
      <c r="BM294" s="134" t="s">
        <v>486</v>
      </c>
    </row>
    <row r="295" spans="2:65" s="1" customFormat="1" ht="11.25">
      <c r="B295" s="32"/>
      <c r="D295" s="136" t="s">
        <v>132</v>
      </c>
      <c r="F295" s="137" t="s">
        <v>487</v>
      </c>
      <c r="I295" s="138"/>
      <c r="L295" s="32"/>
      <c r="M295" s="139"/>
      <c r="T295" s="53"/>
      <c r="AT295" s="17" t="s">
        <v>132</v>
      </c>
      <c r="AU295" s="17" t="s">
        <v>83</v>
      </c>
    </row>
    <row r="296" spans="2:65" s="1" customFormat="1" ht="11.25">
      <c r="B296" s="32"/>
      <c r="D296" s="140" t="s">
        <v>134</v>
      </c>
      <c r="F296" s="141" t="s">
        <v>488</v>
      </c>
      <c r="I296" s="138"/>
      <c r="L296" s="32"/>
      <c r="M296" s="139"/>
      <c r="T296" s="53"/>
      <c r="AT296" s="17" t="s">
        <v>134</v>
      </c>
      <c r="AU296" s="17" t="s">
        <v>83</v>
      </c>
    </row>
    <row r="297" spans="2:65" s="12" customFormat="1" ht="11.25">
      <c r="B297" s="142"/>
      <c r="D297" s="136" t="s">
        <v>136</v>
      </c>
      <c r="E297" s="143" t="s">
        <v>19</v>
      </c>
      <c r="F297" s="144" t="s">
        <v>489</v>
      </c>
      <c r="H297" s="145">
        <v>698.5</v>
      </c>
      <c r="I297" s="146"/>
      <c r="L297" s="142"/>
      <c r="M297" s="147"/>
      <c r="T297" s="148"/>
      <c r="AT297" s="143" t="s">
        <v>136</v>
      </c>
      <c r="AU297" s="143" t="s">
        <v>83</v>
      </c>
      <c r="AV297" s="12" t="s">
        <v>83</v>
      </c>
      <c r="AW297" s="12" t="s">
        <v>33</v>
      </c>
      <c r="AX297" s="12" t="s">
        <v>79</v>
      </c>
      <c r="AY297" s="143" t="s">
        <v>122</v>
      </c>
    </row>
    <row r="298" spans="2:65" s="1" customFormat="1" ht="16.5" customHeight="1">
      <c r="B298" s="32"/>
      <c r="C298" s="123" t="s">
        <v>490</v>
      </c>
      <c r="D298" s="123" t="s">
        <v>125</v>
      </c>
      <c r="E298" s="124" t="s">
        <v>491</v>
      </c>
      <c r="F298" s="125" t="s">
        <v>492</v>
      </c>
      <c r="G298" s="126" t="s">
        <v>268</v>
      </c>
      <c r="H298" s="127">
        <v>125.9</v>
      </c>
      <c r="I298" s="128"/>
      <c r="J298" s="129">
        <f>ROUND(I298*H298,2)</f>
        <v>0</v>
      </c>
      <c r="K298" s="125" t="s">
        <v>129</v>
      </c>
      <c r="L298" s="32"/>
      <c r="M298" s="130" t="s">
        <v>19</v>
      </c>
      <c r="N298" s="131" t="s">
        <v>45</v>
      </c>
      <c r="P298" s="132">
        <f>O298*H298</f>
        <v>0</v>
      </c>
      <c r="Q298" s="132">
        <v>4.0099999999999997E-3</v>
      </c>
      <c r="R298" s="132">
        <f>Q298*H298</f>
        <v>0.50485899999999995</v>
      </c>
      <c r="S298" s="132">
        <v>0</v>
      </c>
      <c r="T298" s="133">
        <f>S298*H298</f>
        <v>0</v>
      </c>
      <c r="AR298" s="134" t="s">
        <v>225</v>
      </c>
      <c r="AT298" s="134" t="s">
        <v>125</v>
      </c>
      <c r="AU298" s="134" t="s">
        <v>83</v>
      </c>
      <c r="AY298" s="17" t="s">
        <v>122</v>
      </c>
      <c r="BE298" s="135">
        <f>IF(N298="základní",J298,0)</f>
        <v>0</v>
      </c>
      <c r="BF298" s="135">
        <f>IF(N298="snížená",J298,0)</f>
        <v>0</v>
      </c>
      <c r="BG298" s="135">
        <f>IF(N298="zákl. přenesená",J298,0)</f>
        <v>0</v>
      </c>
      <c r="BH298" s="135">
        <f>IF(N298="sníž. přenesená",J298,0)</f>
        <v>0</v>
      </c>
      <c r="BI298" s="135">
        <f>IF(N298="nulová",J298,0)</f>
        <v>0</v>
      </c>
      <c r="BJ298" s="17" t="s">
        <v>79</v>
      </c>
      <c r="BK298" s="135">
        <f>ROUND(I298*H298,2)</f>
        <v>0</v>
      </c>
      <c r="BL298" s="17" t="s">
        <v>225</v>
      </c>
      <c r="BM298" s="134" t="s">
        <v>493</v>
      </c>
    </row>
    <row r="299" spans="2:65" s="1" customFormat="1" ht="11.25">
      <c r="B299" s="32"/>
      <c r="D299" s="136" t="s">
        <v>132</v>
      </c>
      <c r="F299" s="137" t="s">
        <v>494</v>
      </c>
      <c r="I299" s="138"/>
      <c r="L299" s="32"/>
      <c r="M299" s="139"/>
      <c r="T299" s="53"/>
      <c r="AT299" s="17" t="s">
        <v>132</v>
      </c>
      <c r="AU299" s="17" t="s">
        <v>83</v>
      </c>
    </row>
    <row r="300" spans="2:65" s="1" customFormat="1" ht="11.25">
      <c r="B300" s="32"/>
      <c r="D300" s="140" t="s">
        <v>134</v>
      </c>
      <c r="F300" s="141" t="s">
        <v>495</v>
      </c>
      <c r="I300" s="138"/>
      <c r="L300" s="32"/>
      <c r="M300" s="139"/>
      <c r="T300" s="53"/>
      <c r="AT300" s="17" t="s">
        <v>134</v>
      </c>
      <c r="AU300" s="17" t="s">
        <v>83</v>
      </c>
    </row>
    <row r="301" spans="2:65" s="1" customFormat="1" ht="16.5" customHeight="1">
      <c r="B301" s="32"/>
      <c r="C301" s="123" t="s">
        <v>496</v>
      </c>
      <c r="D301" s="123" t="s">
        <v>125</v>
      </c>
      <c r="E301" s="124" t="s">
        <v>497</v>
      </c>
      <c r="F301" s="125" t="s">
        <v>498</v>
      </c>
      <c r="G301" s="126" t="s">
        <v>268</v>
      </c>
      <c r="H301" s="127">
        <v>65</v>
      </c>
      <c r="I301" s="128"/>
      <c r="J301" s="129">
        <f>ROUND(I301*H301,2)</f>
        <v>0</v>
      </c>
      <c r="K301" s="125" t="s">
        <v>129</v>
      </c>
      <c r="L301" s="32"/>
      <c r="M301" s="130" t="s">
        <v>19</v>
      </c>
      <c r="N301" s="131" t="s">
        <v>45</v>
      </c>
      <c r="P301" s="132">
        <f>O301*H301</f>
        <v>0</v>
      </c>
      <c r="Q301" s="132">
        <v>5.7099999999999998E-3</v>
      </c>
      <c r="R301" s="132">
        <f>Q301*H301</f>
        <v>0.37114999999999998</v>
      </c>
      <c r="S301" s="132">
        <v>0</v>
      </c>
      <c r="T301" s="133">
        <f>S301*H301</f>
        <v>0</v>
      </c>
      <c r="AR301" s="134" t="s">
        <v>225</v>
      </c>
      <c r="AT301" s="134" t="s">
        <v>125</v>
      </c>
      <c r="AU301" s="134" t="s">
        <v>83</v>
      </c>
      <c r="AY301" s="17" t="s">
        <v>122</v>
      </c>
      <c r="BE301" s="135">
        <f>IF(N301="základní",J301,0)</f>
        <v>0</v>
      </c>
      <c r="BF301" s="135">
        <f>IF(N301="snížená",J301,0)</f>
        <v>0</v>
      </c>
      <c r="BG301" s="135">
        <f>IF(N301="zákl. přenesená",J301,0)</f>
        <v>0</v>
      </c>
      <c r="BH301" s="135">
        <f>IF(N301="sníž. přenesená",J301,0)</f>
        <v>0</v>
      </c>
      <c r="BI301" s="135">
        <f>IF(N301="nulová",J301,0)</f>
        <v>0</v>
      </c>
      <c r="BJ301" s="17" t="s">
        <v>79</v>
      </c>
      <c r="BK301" s="135">
        <f>ROUND(I301*H301,2)</f>
        <v>0</v>
      </c>
      <c r="BL301" s="17" t="s">
        <v>225</v>
      </c>
      <c r="BM301" s="134" t="s">
        <v>499</v>
      </c>
    </row>
    <row r="302" spans="2:65" s="1" customFormat="1" ht="11.25">
      <c r="B302" s="32"/>
      <c r="D302" s="136" t="s">
        <v>132</v>
      </c>
      <c r="F302" s="137" t="s">
        <v>500</v>
      </c>
      <c r="I302" s="138"/>
      <c r="L302" s="32"/>
      <c r="M302" s="139"/>
      <c r="T302" s="53"/>
      <c r="AT302" s="17" t="s">
        <v>132</v>
      </c>
      <c r="AU302" s="17" t="s">
        <v>83</v>
      </c>
    </row>
    <row r="303" spans="2:65" s="1" customFormat="1" ht="11.25">
      <c r="B303" s="32"/>
      <c r="D303" s="140" t="s">
        <v>134</v>
      </c>
      <c r="F303" s="141" t="s">
        <v>501</v>
      </c>
      <c r="I303" s="138"/>
      <c r="L303" s="32"/>
      <c r="M303" s="139"/>
      <c r="T303" s="53"/>
      <c r="AT303" s="17" t="s">
        <v>134</v>
      </c>
      <c r="AU303" s="17" t="s">
        <v>83</v>
      </c>
    </row>
    <row r="304" spans="2:65" s="14" customFormat="1" ht="11.25">
      <c r="B304" s="166"/>
      <c r="D304" s="136" t="s">
        <v>136</v>
      </c>
      <c r="E304" s="167" t="s">
        <v>19</v>
      </c>
      <c r="F304" s="168" t="s">
        <v>502</v>
      </c>
      <c r="H304" s="167" t="s">
        <v>19</v>
      </c>
      <c r="I304" s="169"/>
      <c r="L304" s="166"/>
      <c r="M304" s="170"/>
      <c r="T304" s="171"/>
      <c r="AT304" s="167" t="s">
        <v>136</v>
      </c>
      <c r="AU304" s="167" t="s">
        <v>83</v>
      </c>
      <c r="AV304" s="14" t="s">
        <v>79</v>
      </c>
      <c r="AW304" s="14" t="s">
        <v>33</v>
      </c>
      <c r="AX304" s="14" t="s">
        <v>74</v>
      </c>
      <c r="AY304" s="167" t="s">
        <v>122</v>
      </c>
    </row>
    <row r="305" spans="2:65" s="12" customFormat="1" ht="11.25">
      <c r="B305" s="142"/>
      <c r="D305" s="136" t="s">
        <v>136</v>
      </c>
      <c r="E305" s="143" t="s">
        <v>19</v>
      </c>
      <c r="F305" s="144" t="s">
        <v>503</v>
      </c>
      <c r="H305" s="145">
        <v>60.8</v>
      </c>
      <c r="I305" s="146"/>
      <c r="L305" s="142"/>
      <c r="M305" s="147"/>
      <c r="T305" s="148"/>
      <c r="AT305" s="143" t="s">
        <v>136</v>
      </c>
      <c r="AU305" s="143" t="s">
        <v>83</v>
      </c>
      <c r="AV305" s="12" t="s">
        <v>83</v>
      </c>
      <c r="AW305" s="12" t="s">
        <v>33</v>
      </c>
      <c r="AX305" s="12" t="s">
        <v>74</v>
      </c>
      <c r="AY305" s="143" t="s">
        <v>122</v>
      </c>
    </row>
    <row r="306" spans="2:65" s="14" customFormat="1" ht="11.25">
      <c r="B306" s="166"/>
      <c r="D306" s="136" t="s">
        <v>136</v>
      </c>
      <c r="E306" s="167" t="s">
        <v>19</v>
      </c>
      <c r="F306" s="168" t="s">
        <v>504</v>
      </c>
      <c r="H306" s="167" t="s">
        <v>19</v>
      </c>
      <c r="I306" s="169"/>
      <c r="L306" s="166"/>
      <c r="M306" s="170"/>
      <c r="T306" s="171"/>
      <c r="AT306" s="167" t="s">
        <v>136</v>
      </c>
      <c r="AU306" s="167" t="s">
        <v>83</v>
      </c>
      <c r="AV306" s="14" t="s">
        <v>79</v>
      </c>
      <c r="AW306" s="14" t="s">
        <v>33</v>
      </c>
      <c r="AX306" s="14" t="s">
        <v>74</v>
      </c>
      <c r="AY306" s="167" t="s">
        <v>122</v>
      </c>
    </row>
    <row r="307" spans="2:65" s="12" customFormat="1" ht="11.25">
      <c r="B307" s="142"/>
      <c r="D307" s="136" t="s">
        <v>136</v>
      </c>
      <c r="E307" s="143" t="s">
        <v>19</v>
      </c>
      <c r="F307" s="144" t="s">
        <v>505</v>
      </c>
      <c r="H307" s="145">
        <v>4.2</v>
      </c>
      <c r="I307" s="146"/>
      <c r="L307" s="142"/>
      <c r="M307" s="147"/>
      <c r="T307" s="148"/>
      <c r="AT307" s="143" t="s">
        <v>136</v>
      </c>
      <c r="AU307" s="143" t="s">
        <v>83</v>
      </c>
      <c r="AV307" s="12" t="s">
        <v>83</v>
      </c>
      <c r="AW307" s="12" t="s">
        <v>33</v>
      </c>
      <c r="AX307" s="12" t="s">
        <v>74</v>
      </c>
      <c r="AY307" s="143" t="s">
        <v>122</v>
      </c>
    </row>
    <row r="308" spans="2:65" s="13" customFormat="1" ht="11.25">
      <c r="B308" s="149"/>
      <c r="D308" s="136" t="s">
        <v>136</v>
      </c>
      <c r="E308" s="150" t="s">
        <v>19</v>
      </c>
      <c r="F308" s="151" t="s">
        <v>265</v>
      </c>
      <c r="H308" s="152">
        <v>65</v>
      </c>
      <c r="I308" s="153"/>
      <c r="L308" s="149"/>
      <c r="M308" s="154"/>
      <c r="T308" s="155"/>
      <c r="AT308" s="150" t="s">
        <v>136</v>
      </c>
      <c r="AU308" s="150" t="s">
        <v>83</v>
      </c>
      <c r="AV308" s="13" t="s">
        <v>130</v>
      </c>
      <c r="AW308" s="13" t="s">
        <v>33</v>
      </c>
      <c r="AX308" s="13" t="s">
        <v>79</v>
      </c>
      <c r="AY308" s="150" t="s">
        <v>122</v>
      </c>
    </row>
    <row r="309" spans="2:65" s="1" customFormat="1" ht="16.5" customHeight="1">
      <c r="B309" s="32"/>
      <c r="C309" s="123" t="s">
        <v>506</v>
      </c>
      <c r="D309" s="123" t="s">
        <v>125</v>
      </c>
      <c r="E309" s="124" t="s">
        <v>507</v>
      </c>
      <c r="F309" s="125" t="s">
        <v>508</v>
      </c>
      <c r="G309" s="126" t="s">
        <v>268</v>
      </c>
      <c r="H309" s="127">
        <v>51.4</v>
      </c>
      <c r="I309" s="128"/>
      <c r="J309" s="129">
        <f>ROUND(I309*H309,2)</f>
        <v>0</v>
      </c>
      <c r="K309" s="125" t="s">
        <v>129</v>
      </c>
      <c r="L309" s="32"/>
      <c r="M309" s="130" t="s">
        <v>19</v>
      </c>
      <c r="N309" s="131" t="s">
        <v>45</v>
      </c>
      <c r="P309" s="132">
        <f>O309*H309</f>
        <v>0</v>
      </c>
      <c r="Q309" s="132">
        <v>5.7099999999999998E-3</v>
      </c>
      <c r="R309" s="132">
        <f>Q309*H309</f>
        <v>0.29349399999999998</v>
      </c>
      <c r="S309" s="132">
        <v>0</v>
      </c>
      <c r="T309" s="133">
        <f>S309*H309</f>
        <v>0</v>
      </c>
      <c r="AR309" s="134" t="s">
        <v>225</v>
      </c>
      <c r="AT309" s="134" t="s">
        <v>125</v>
      </c>
      <c r="AU309" s="134" t="s">
        <v>83</v>
      </c>
      <c r="AY309" s="17" t="s">
        <v>122</v>
      </c>
      <c r="BE309" s="135">
        <f>IF(N309="základní",J309,0)</f>
        <v>0</v>
      </c>
      <c r="BF309" s="135">
        <f>IF(N309="snížená",J309,0)</f>
        <v>0</v>
      </c>
      <c r="BG309" s="135">
        <f>IF(N309="zákl. přenesená",J309,0)</f>
        <v>0</v>
      </c>
      <c r="BH309" s="135">
        <f>IF(N309="sníž. přenesená",J309,0)</f>
        <v>0</v>
      </c>
      <c r="BI309" s="135">
        <f>IF(N309="nulová",J309,0)</f>
        <v>0</v>
      </c>
      <c r="BJ309" s="17" t="s">
        <v>79</v>
      </c>
      <c r="BK309" s="135">
        <f>ROUND(I309*H309,2)</f>
        <v>0</v>
      </c>
      <c r="BL309" s="17" t="s">
        <v>225</v>
      </c>
      <c r="BM309" s="134" t="s">
        <v>509</v>
      </c>
    </row>
    <row r="310" spans="2:65" s="1" customFormat="1" ht="11.25">
      <c r="B310" s="32"/>
      <c r="D310" s="136" t="s">
        <v>132</v>
      </c>
      <c r="F310" s="137" t="s">
        <v>510</v>
      </c>
      <c r="I310" s="138"/>
      <c r="L310" s="32"/>
      <c r="M310" s="139"/>
      <c r="T310" s="53"/>
      <c r="AT310" s="17" t="s">
        <v>132</v>
      </c>
      <c r="AU310" s="17" t="s">
        <v>83</v>
      </c>
    </row>
    <row r="311" spans="2:65" s="1" customFormat="1" ht="11.25">
      <c r="B311" s="32"/>
      <c r="D311" s="140" t="s">
        <v>134</v>
      </c>
      <c r="F311" s="141" t="s">
        <v>511</v>
      </c>
      <c r="I311" s="138"/>
      <c r="L311" s="32"/>
      <c r="M311" s="139"/>
      <c r="T311" s="53"/>
      <c r="AT311" s="17" t="s">
        <v>134</v>
      </c>
      <c r="AU311" s="17" t="s">
        <v>83</v>
      </c>
    </row>
    <row r="312" spans="2:65" s="14" customFormat="1" ht="11.25">
      <c r="B312" s="166"/>
      <c r="D312" s="136" t="s">
        <v>136</v>
      </c>
      <c r="E312" s="167" t="s">
        <v>19</v>
      </c>
      <c r="F312" s="168" t="s">
        <v>512</v>
      </c>
      <c r="H312" s="167" t="s">
        <v>19</v>
      </c>
      <c r="I312" s="169"/>
      <c r="L312" s="166"/>
      <c r="M312" s="170"/>
      <c r="T312" s="171"/>
      <c r="AT312" s="167" t="s">
        <v>136</v>
      </c>
      <c r="AU312" s="167" t="s">
        <v>83</v>
      </c>
      <c r="AV312" s="14" t="s">
        <v>79</v>
      </c>
      <c r="AW312" s="14" t="s">
        <v>33</v>
      </c>
      <c r="AX312" s="14" t="s">
        <v>74</v>
      </c>
      <c r="AY312" s="167" t="s">
        <v>122</v>
      </c>
    </row>
    <row r="313" spans="2:65" s="12" customFormat="1" ht="11.25">
      <c r="B313" s="142"/>
      <c r="D313" s="136" t="s">
        <v>136</v>
      </c>
      <c r="E313" s="143" t="s">
        <v>19</v>
      </c>
      <c r="F313" s="144" t="s">
        <v>513</v>
      </c>
      <c r="H313" s="145">
        <v>51.4</v>
      </c>
      <c r="I313" s="146"/>
      <c r="L313" s="142"/>
      <c r="M313" s="147"/>
      <c r="T313" s="148"/>
      <c r="AT313" s="143" t="s">
        <v>136</v>
      </c>
      <c r="AU313" s="143" t="s">
        <v>83</v>
      </c>
      <c r="AV313" s="12" t="s">
        <v>83</v>
      </c>
      <c r="AW313" s="12" t="s">
        <v>33</v>
      </c>
      <c r="AX313" s="12" t="s">
        <v>74</v>
      </c>
      <c r="AY313" s="143" t="s">
        <v>122</v>
      </c>
    </row>
    <row r="314" spans="2:65" s="13" customFormat="1" ht="11.25">
      <c r="B314" s="149"/>
      <c r="D314" s="136" t="s">
        <v>136</v>
      </c>
      <c r="E314" s="150" t="s">
        <v>19</v>
      </c>
      <c r="F314" s="151" t="s">
        <v>265</v>
      </c>
      <c r="H314" s="152">
        <v>51.4</v>
      </c>
      <c r="I314" s="153"/>
      <c r="L314" s="149"/>
      <c r="M314" s="154"/>
      <c r="T314" s="155"/>
      <c r="AT314" s="150" t="s">
        <v>136</v>
      </c>
      <c r="AU314" s="150" t="s">
        <v>83</v>
      </c>
      <c r="AV314" s="13" t="s">
        <v>130</v>
      </c>
      <c r="AW314" s="13" t="s">
        <v>33</v>
      </c>
      <c r="AX314" s="13" t="s">
        <v>79</v>
      </c>
      <c r="AY314" s="150" t="s">
        <v>122</v>
      </c>
    </row>
    <row r="315" spans="2:65" s="1" customFormat="1" ht="16.5" customHeight="1">
      <c r="B315" s="32"/>
      <c r="C315" s="123" t="s">
        <v>514</v>
      </c>
      <c r="D315" s="123" t="s">
        <v>125</v>
      </c>
      <c r="E315" s="124" t="s">
        <v>515</v>
      </c>
      <c r="F315" s="125" t="s">
        <v>516</v>
      </c>
      <c r="G315" s="126" t="s">
        <v>268</v>
      </c>
      <c r="H315" s="127">
        <v>54.2</v>
      </c>
      <c r="I315" s="128"/>
      <c r="J315" s="129">
        <f>ROUND(I315*H315,2)</f>
        <v>0</v>
      </c>
      <c r="K315" s="125" t="s">
        <v>129</v>
      </c>
      <c r="L315" s="32"/>
      <c r="M315" s="130" t="s">
        <v>19</v>
      </c>
      <c r="N315" s="131" t="s">
        <v>45</v>
      </c>
      <c r="P315" s="132">
        <f>O315*H315</f>
        <v>0</v>
      </c>
      <c r="Q315" s="132">
        <v>0</v>
      </c>
      <c r="R315" s="132">
        <f>Q315*H315</f>
        <v>0</v>
      </c>
      <c r="S315" s="132">
        <v>0</v>
      </c>
      <c r="T315" s="133">
        <f>S315*H315</f>
        <v>0</v>
      </c>
      <c r="AR315" s="134" t="s">
        <v>225</v>
      </c>
      <c r="AT315" s="134" t="s">
        <v>125</v>
      </c>
      <c r="AU315" s="134" t="s">
        <v>83</v>
      </c>
      <c r="AY315" s="17" t="s">
        <v>122</v>
      </c>
      <c r="BE315" s="135">
        <f>IF(N315="základní",J315,0)</f>
        <v>0</v>
      </c>
      <c r="BF315" s="135">
        <f>IF(N315="snížená",J315,0)</f>
        <v>0</v>
      </c>
      <c r="BG315" s="135">
        <f>IF(N315="zákl. přenesená",J315,0)</f>
        <v>0</v>
      </c>
      <c r="BH315" s="135">
        <f>IF(N315="sníž. přenesená",J315,0)</f>
        <v>0</v>
      </c>
      <c r="BI315" s="135">
        <f>IF(N315="nulová",J315,0)</f>
        <v>0</v>
      </c>
      <c r="BJ315" s="17" t="s">
        <v>79</v>
      </c>
      <c r="BK315" s="135">
        <f>ROUND(I315*H315,2)</f>
        <v>0</v>
      </c>
      <c r="BL315" s="17" t="s">
        <v>225</v>
      </c>
      <c r="BM315" s="134" t="s">
        <v>517</v>
      </c>
    </row>
    <row r="316" spans="2:65" s="1" customFormat="1" ht="11.25">
      <c r="B316" s="32"/>
      <c r="D316" s="136" t="s">
        <v>132</v>
      </c>
      <c r="F316" s="137" t="s">
        <v>518</v>
      </c>
      <c r="I316" s="138"/>
      <c r="L316" s="32"/>
      <c r="M316" s="139"/>
      <c r="T316" s="53"/>
      <c r="AT316" s="17" t="s">
        <v>132</v>
      </c>
      <c r="AU316" s="17" t="s">
        <v>83</v>
      </c>
    </row>
    <row r="317" spans="2:65" s="1" customFormat="1" ht="11.25">
      <c r="B317" s="32"/>
      <c r="D317" s="140" t="s">
        <v>134</v>
      </c>
      <c r="F317" s="141" t="s">
        <v>519</v>
      </c>
      <c r="I317" s="138"/>
      <c r="L317" s="32"/>
      <c r="M317" s="139"/>
      <c r="T317" s="53"/>
      <c r="AT317" s="17" t="s">
        <v>134</v>
      </c>
      <c r="AU317" s="17" t="s">
        <v>83</v>
      </c>
    </row>
    <row r="318" spans="2:65" s="14" customFormat="1" ht="11.25">
      <c r="B318" s="166"/>
      <c r="D318" s="136" t="s">
        <v>136</v>
      </c>
      <c r="E318" s="167" t="s">
        <v>19</v>
      </c>
      <c r="F318" s="168" t="s">
        <v>395</v>
      </c>
      <c r="H318" s="167" t="s">
        <v>19</v>
      </c>
      <c r="I318" s="169"/>
      <c r="L318" s="166"/>
      <c r="M318" s="170"/>
      <c r="T318" s="171"/>
      <c r="AT318" s="167" t="s">
        <v>136</v>
      </c>
      <c r="AU318" s="167" t="s">
        <v>83</v>
      </c>
      <c r="AV318" s="14" t="s">
        <v>79</v>
      </c>
      <c r="AW318" s="14" t="s">
        <v>33</v>
      </c>
      <c r="AX318" s="14" t="s">
        <v>74</v>
      </c>
      <c r="AY318" s="167" t="s">
        <v>122</v>
      </c>
    </row>
    <row r="319" spans="2:65" s="12" customFormat="1" ht="11.25">
      <c r="B319" s="142"/>
      <c r="D319" s="136" t="s">
        <v>136</v>
      </c>
      <c r="E319" s="143" t="s">
        <v>19</v>
      </c>
      <c r="F319" s="144" t="s">
        <v>396</v>
      </c>
      <c r="H319" s="145">
        <v>34.799999999999997</v>
      </c>
      <c r="I319" s="146"/>
      <c r="L319" s="142"/>
      <c r="M319" s="147"/>
      <c r="T319" s="148"/>
      <c r="AT319" s="143" t="s">
        <v>136</v>
      </c>
      <c r="AU319" s="143" t="s">
        <v>83</v>
      </c>
      <c r="AV319" s="12" t="s">
        <v>83</v>
      </c>
      <c r="AW319" s="12" t="s">
        <v>33</v>
      </c>
      <c r="AX319" s="12" t="s">
        <v>74</v>
      </c>
      <c r="AY319" s="143" t="s">
        <v>122</v>
      </c>
    </row>
    <row r="320" spans="2:65" s="14" customFormat="1" ht="11.25">
      <c r="B320" s="166"/>
      <c r="D320" s="136" t="s">
        <v>136</v>
      </c>
      <c r="E320" s="167" t="s">
        <v>19</v>
      </c>
      <c r="F320" s="168" t="s">
        <v>397</v>
      </c>
      <c r="H320" s="167" t="s">
        <v>19</v>
      </c>
      <c r="I320" s="169"/>
      <c r="L320" s="166"/>
      <c r="M320" s="170"/>
      <c r="T320" s="171"/>
      <c r="AT320" s="167" t="s">
        <v>136</v>
      </c>
      <c r="AU320" s="167" t="s">
        <v>83</v>
      </c>
      <c r="AV320" s="14" t="s">
        <v>79</v>
      </c>
      <c r="AW320" s="14" t="s">
        <v>33</v>
      </c>
      <c r="AX320" s="14" t="s">
        <v>74</v>
      </c>
      <c r="AY320" s="167" t="s">
        <v>122</v>
      </c>
    </row>
    <row r="321" spans="2:65" s="12" customFormat="1" ht="11.25">
      <c r="B321" s="142"/>
      <c r="D321" s="136" t="s">
        <v>136</v>
      </c>
      <c r="E321" s="143" t="s">
        <v>19</v>
      </c>
      <c r="F321" s="144" t="s">
        <v>398</v>
      </c>
      <c r="H321" s="145">
        <v>13</v>
      </c>
      <c r="I321" s="146"/>
      <c r="L321" s="142"/>
      <c r="M321" s="147"/>
      <c r="T321" s="148"/>
      <c r="AT321" s="143" t="s">
        <v>136</v>
      </c>
      <c r="AU321" s="143" t="s">
        <v>83</v>
      </c>
      <c r="AV321" s="12" t="s">
        <v>83</v>
      </c>
      <c r="AW321" s="12" t="s">
        <v>33</v>
      </c>
      <c r="AX321" s="12" t="s">
        <v>74</v>
      </c>
      <c r="AY321" s="143" t="s">
        <v>122</v>
      </c>
    </row>
    <row r="322" spans="2:65" s="14" customFormat="1" ht="11.25">
      <c r="B322" s="166"/>
      <c r="D322" s="136" t="s">
        <v>136</v>
      </c>
      <c r="E322" s="167" t="s">
        <v>19</v>
      </c>
      <c r="F322" s="168" t="s">
        <v>399</v>
      </c>
      <c r="H322" s="167" t="s">
        <v>19</v>
      </c>
      <c r="I322" s="169"/>
      <c r="L322" s="166"/>
      <c r="M322" s="170"/>
      <c r="T322" s="171"/>
      <c r="AT322" s="167" t="s">
        <v>136</v>
      </c>
      <c r="AU322" s="167" t="s">
        <v>83</v>
      </c>
      <c r="AV322" s="14" t="s">
        <v>79</v>
      </c>
      <c r="AW322" s="14" t="s">
        <v>33</v>
      </c>
      <c r="AX322" s="14" t="s">
        <v>74</v>
      </c>
      <c r="AY322" s="167" t="s">
        <v>122</v>
      </c>
    </row>
    <row r="323" spans="2:65" s="12" customFormat="1" ht="11.25">
      <c r="B323" s="142"/>
      <c r="D323" s="136" t="s">
        <v>136</v>
      </c>
      <c r="E323" s="143" t="s">
        <v>19</v>
      </c>
      <c r="F323" s="144" t="s">
        <v>388</v>
      </c>
      <c r="H323" s="145">
        <v>6.4</v>
      </c>
      <c r="I323" s="146"/>
      <c r="L323" s="142"/>
      <c r="M323" s="147"/>
      <c r="T323" s="148"/>
      <c r="AT323" s="143" t="s">
        <v>136</v>
      </c>
      <c r="AU323" s="143" t="s">
        <v>83</v>
      </c>
      <c r="AV323" s="12" t="s">
        <v>83</v>
      </c>
      <c r="AW323" s="12" t="s">
        <v>33</v>
      </c>
      <c r="AX323" s="12" t="s">
        <v>74</v>
      </c>
      <c r="AY323" s="143" t="s">
        <v>122</v>
      </c>
    </row>
    <row r="324" spans="2:65" s="13" customFormat="1" ht="11.25">
      <c r="B324" s="149"/>
      <c r="D324" s="136" t="s">
        <v>136</v>
      </c>
      <c r="E324" s="150" t="s">
        <v>19</v>
      </c>
      <c r="F324" s="151" t="s">
        <v>265</v>
      </c>
      <c r="H324" s="152">
        <v>54.2</v>
      </c>
      <c r="I324" s="153"/>
      <c r="L324" s="149"/>
      <c r="M324" s="154"/>
      <c r="T324" s="155"/>
      <c r="AT324" s="150" t="s">
        <v>136</v>
      </c>
      <c r="AU324" s="150" t="s">
        <v>83</v>
      </c>
      <c r="AV324" s="13" t="s">
        <v>130</v>
      </c>
      <c r="AW324" s="13" t="s">
        <v>33</v>
      </c>
      <c r="AX324" s="13" t="s">
        <v>79</v>
      </c>
      <c r="AY324" s="150" t="s">
        <v>122</v>
      </c>
    </row>
    <row r="325" spans="2:65" s="1" customFormat="1" ht="16.5" customHeight="1">
      <c r="B325" s="32"/>
      <c r="C325" s="123" t="s">
        <v>520</v>
      </c>
      <c r="D325" s="123" t="s">
        <v>125</v>
      </c>
      <c r="E325" s="124" t="s">
        <v>521</v>
      </c>
      <c r="F325" s="125" t="s">
        <v>522</v>
      </c>
      <c r="G325" s="126" t="s">
        <v>147</v>
      </c>
      <c r="H325" s="127">
        <v>13</v>
      </c>
      <c r="I325" s="128"/>
      <c r="J325" s="129">
        <f>ROUND(I325*H325,2)</f>
        <v>0</v>
      </c>
      <c r="K325" s="125" t="s">
        <v>129</v>
      </c>
      <c r="L325" s="32"/>
      <c r="M325" s="130" t="s">
        <v>19</v>
      </c>
      <c r="N325" s="131" t="s">
        <v>45</v>
      </c>
      <c r="P325" s="132">
        <f>O325*H325</f>
        <v>0</v>
      </c>
      <c r="Q325" s="132">
        <v>0</v>
      </c>
      <c r="R325" s="132">
        <f>Q325*H325</f>
        <v>0</v>
      </c>
      <c r="S325" s="132">
        <v>0</v>
      </c>
      <c r="T325" s="133">
        <f>S325*H325</f>
        <v>0</v>
      </c>
      <c r="AR325" s="134" t="s">
        <v>225</v>
      </c>
      <c r="AT325" s="134" t="s">
        <v>125</v>
      </c>
      <c r="AU325" s="134" t="s">
        <v>83</v>
      </c>
      <c r="AY325" s="17" t="s">
        <v>122</v>
      </c>
      <c r="BE325" s="135">
        <f>IF(N325="základní",J325,0)</f>
        <v>0</v>
      </c>
      <c r="BF325" s="135">
        <f>IF(N325="snížená",J325,0)</f>
        <v>0</v>
      </c>
      <c r="BG325" s="135">
        <f>IF(N325="zákl. přenesená",J325,0)</f>
        <v>0</v>
      </c>
      <c r="BH325" s="135">
        <f>IF(N325="sníž. přenesená",J325,0)</f>
        <v>0</v>
      </c>
      <c r="BI325" s="135">
        <f>IF(N325="nulová",J325,0)</f>
        <v>0</v>
      </c>
      <c r="BJ325" s="17" t="s">
        <v>79</v>
      </c>
      <c r="BK325" s="135">
        <f>ROUND(I325*H325,2)</f>
        <v>0</v>
      </c>
      <c r="BL325" s="17" t="s">
        <v>225</v>
      </c>
      <c r="BM325" s="134" t="s">
        <v>523</v>
      </c>
    </row>
    <row r="326" spans="2:65" s="1" customFormat="1" ht="11.25">
      <c r="B326" s="32"/>
      <c r="D326" s="136" t="s">
        <v>132</v>
      </c>
      <c r="F326" s="137" t="s">
        <v>524</v>
      </c>
      <c r="I326" s="138"/>
      <c r="L326" s="32"/>
      <c r="M326" s="139"/>
      <c r="T326" s="53"/>
      <c r="AT326" s="17" t="s">
        <v>132</v>
      </c>
      <c r="AU326" s="17" t="s">
        <v>83</v>
      </c>
    </row>
    <row r="327" spans="2:65" s="1" customFormat="1" ht="11.25">
      <c r="B327" s="32"/>
      <c r="D327" s="140" t="s">
        <v>134</v>
      </c>
      <c r="F327" s="141" t="s">
        <v>525</v>
      </c>
      <c r="I327" s="138"/>
      <c r="L327" s="32"/>
      <c r="M327" s="139"/>
      <c r="T327" s="53"/>
      <c r="AT327" s="17" t="s">
        <v>134</v>
      </c>
      <c r="AU327" s="17" t="s">
        <v>83</v>
      </c>
    </row>
    <row r="328" spans="2:65" s="1" customFormat="1" ht="24.2" customHeight="1">
      <c r="B328" s="32"/>
      <c r="C328" s="156" t="s">
        <v>526</v>
      </c>
      <c r="D328" s="156" t="s">
        <v>297</v>
      </c>
      <c r="E328" s="157" t="s">
        <v>527</v>
      </c>
      <c r="F328" s="158" t="s">
        <v>528</v>
      </c>
      <c r="G328" s="159" t="s">
        <v>147</v>
      </c>
      <c r="H328" s="160">
        <v>13</v>
      </c>
      <c r="I328" s="161"/>
      <c r="J328" s="162">
        <f>ROUND(I328*H328,2)</f>
        <v>0</v>
      </c>
      <c r="K328" s="158" t="s">
        <v>19</v>
      </c>
      <c r="L328" s="163"/>
      <c r="M328" s="164" t="s">
        <v>19</v>
      </c>
      <c r="N328" s="165" t="s">
        <v>45</v>
      </c>
      <c r="P328" s="132">
        <f>O328*H328</f>
        <v>0</v>
      </c>
      <c r="Q328" s="132">
        <v>0</v>
      </c>
      <c r="R328" s="132">
        <f>Q328*H328</f>
        <v>0</v>
      </c>
      <c r="S328" s="132">
        <v>0</v>
      </c>
      <c r="T328" s="133">
        <f>S328*H328</f>
        <v>0</v>
      </c>
      <c r="AR328" s="134" t="s">
        <v>300</v>
      </c>
      <c r="AT328" s="134" t="s">
        <v>297</v>
      </c>
      <c r="AU328" s="134" t="s">
        <v>83</v>
      </c>
      <c r="AY328" s="17" t="s">
        <v>122</v>
      </c>
      <c r="BE328" s="135">
        <f>IF(N328="základní",J328,0)</f>
        <v>0</v>
      </c>
      <c r="BF328" s="135">
        <f>IF(N328="snížená",J328,0)</f>
        <v>0</v>
      </c>
      <c r="BG328" s="135">
        <f>IF(N328="zákl. přenesená",J328,0)</f>
        <v>0</v>
      </c>
      <c r="BH328" s="135">
        <f>IF(N328="sníž. přenesená",J328,0)</f>
        <v>0</v>
      </c>
      <c r="BI328" s="135">
        <f>IF(N328="nulová",J328,0)</f>
        <v>0</v>
      </c>
      <c r="BJ328" s="17" t="s">
        <v>79</v>
      </c>
      <c r="BK328" s="135">
        <f>ROUND(I328*H328,2)</f>
        <v>0</v>
      </c>
      <c r="BL328" s="17" t="s">
        <v>225</v>
      </c>
      <c r="BM328" s="134" t="s">
        <v>529</v>
      </c>
    </row>
    <row r="329" spans="2:65" s="1" customFormat="1" ht="19.5">
      <c r="B329" s="32"/>
      <c r="D329" s="136" t="s">
        <v>132</v>
      </c>
      <c r="F329" s="137" t="s">
        <v>528</v>
      </c>
      <c r="I329" s="138"/>
      <c r="L329" s="32"/>
      <c r="M329" s="139"/>
      <c r="T329" s="53"/>
      <c r="AT329" s="17" t="s">
        <v>132</v>
      </c>
      <c r="AU329" s="17" t="s">
        <v>83</v>
      </c>
    </row>
    <row r="330" spans="2:65" s="1" customFormat="1" ht="21.75" customHeight="1">
      <c r="B330" s="32"/>
      <c r="C330" s="123" t="s">
        <v>530</v>
      </c>
      <c r="D330" s="123" t="s">
        <v>125</v>
      </c>
      <c r="E330" s="124" t="s">
        <v>531</v>
      </c>
      <c r="F330" s="125" t="s">
        <v>532</v>
      </c>
      <c r="G330" s="126" t="s">
        <v>128</v>
      </c>
      <c r="H330" s="127">
        <v>698.5</v>
      </c>
      <c r="I330" s="128"/>
      <c r="J330" s="129">
        <f>ROUND(I330*H330,2)</f>
        <v>0</v>
      </c>
      <c r="K330" s="125" t="s">
        <v>129</v>
      </c>
      <c r="L330" s="32"/>
      <c r="M330" s="130" t="s">
        <v>19</v>
      </c>
      <c r="N330" s="131" t="s">
        <v>45</v>
      </c>
      <c r="P330" s="132">
        <f>O330*H330</f>
        <v>0</v>
      </c>
      <c r="Q330" s="132">
        <v>0</v>
      </c>
      <c r="R330" s="132">
        <f>Q330*H330</f>
        <v>0</v>
      </c>
      <c r="S330" s="132">
        <v>0</v>
      </c>
      <c r="T330" s="133">
        <f>S330*H330</f>
        <v>0</v>
      </c>
      <c r="AR330" s="134" t="s">
        <v>225</v>
      </c>
      <c r="AT330" s="134" t="s">
        <v>125</v>
      </c>
      <c r="AU330" s="134" t="s">
        <v>83</v>
      </c>
      <c r="AY330" s="17" t="s">
        <v>122</v>
      </c>
      <c r="BE330" s="135">
        <f>IF(N330="základní",J330,0)</f>
        <v>0</v>
      </c>
      <c r="BF330" s="135">
        <f>IF(N330="snížená",J330,0)</f>
        <v>0</v>
      </c>
      <c r="BG330" s="135">
        <f>IF(N330="zákl. přenesená",J330,0)</f>
        <v>0</v>
      </c>
      <c r="BH330" s="135">
        <f>IF(N330="sníž. přenesená",J330,0)</f>
        <v>0</v>
      </c>
      <c r="BI330" s="135">
        <f>IF(N330="nulová",J330,0)</f>
        <v>0</v>
      </c>
      <c r="BJ330" s="17" t="s">
        <v>79</v>
      </c>
      <c r="BK330" s="135">
        <f>ROUND(I330*H330,2)</f>
        <v>0</v>
      </c>
      <c r="BL330" s="17" t="s">
        <v>225</v>
      </c>
      <c r="BM330" s="134" t="s">
        <v>533</v>
      </c>
    </row>
    <row r="331" spans="2:65" s="1" customFormat="1" ht="11.25">
      <c r="B331" s="32"/>
      <c r="D331" s="136" t="s">
        <v>132</v>
      </c>
      <c r="F331" s="137" t="s">
        <v>534</v>
      </c>
      <c r="I331" s="138"/>
      <c r="L331" s="32"/>
      <c r="M331" s="139"/>
      <c r="T331" s="53"/>
      <c r="AT331" s="17" t="s">
        <v>132</v>
      </c>
      <c r="AU331" s="17" t="s">
        <v>83</v>
      </c>
    </row>
    <row r="332" spans="2:65" s="1" customFormat="1" ht="11.25">
      <c r="B332" s="32"/>
      <c r="D332" s="140" t="s">
        <v>134</v>
      </c>
      <c r="F332" s="141" t="s">
        <v>535</v>
      </c>
      <c r="I332" s="138"/>
      <c r="L332" s="32"/>
      <c r="M332" s="139"/>
      <c r="T332" s="53"/>
      <c r="AT332" s="17" t="s">
        <v>134</v>
      </c>
      <c r="AU332" s="17" t="s">
        <v>83</v>
      </c>
    </row>
    <row r="333" spans="2:65" s="1" customFormat="1" ht="24.2" customHeight="1">
      <c r="B333" s="32"/>
      <c r="C333" s="156" t="s">
        <v>536</v>
      </c>
      <c r="D333" s="156" t="s">
        <v>297</v>
      </c>
      <c r="E333" s="157" t="s">
        <v>537</v>
      </c>
      <c r="F333" s="158" t="s">
        <v>538</v>
      </c>
      <c r="G333" s="159" t="s">
        <v>128</v>
      </c>
      <c r="H333" s="160">
        <v>838.2</v>
      </c>
      <c r="I333" s="161"/>
      <c r="J333" s="162">
        <f>ROUND(I333*H333,2)</f>
        <v>0</v>
      </c>
      <c r="K333" s="158" t="s">
        <v>129</v>
      </c>
      <c r="L333" s="163"/>
      <c r="M333" s="164" t="s">
        <v>19</v>
      </c>
      <c r="N333" s="165" t="s">
        <v>45</v>
      </c>
      <c r="P333" s="132">
        <f>O333*H333</f>
        <v>0</v>
      </c>
      <c r="Q333" s="132">
        <v>1.3999999999999999E-4</v>
      </c>
      <c r="R333" s="132">
        <f>Q333*H333</f>
        <v>0.11734799999999999</v>
      </c>
      <c r="S333" s="132">
        <v>0</v>
      </c>
      <c r="T333" s="133">
        <f>S333*H333</f>
        <v>0</v>
      </c>
      <c r="AR333" s="134" t="s">
        <v>300</v>
      </c>
      <c r="AT333" s="134" t="s">
        <v>297</v>
      </c>
      <c r="AU333" s="134" t="s">
        <v>83</v>
      </c>
      <c r="AY333" s="17" t="s">
        <v>122</v>
      </c>
      <c r="BE333" s="135">
        <f>IF(N333="základní",J333,0)</f>
        <v>0</v>
      </c>
      <c r="BF333" s="135">
        <f>IF(N333="snížená",J333,0)</f>
        <v>0</v>
      </c>
      <c r="BG333" s="135">
        <f>IF(N333="zákl. přenesená",J333,0)</f>
        <v>0</v>
      </c>
      <c r="BH333" s="135">
        <f>IF(N333="sníž. přenesená",J333,0)</f>
        <v>0</v>
      </c>
      <c r="BI333" s="135">
        <f>IF(N333="nulová",J333,0)</f>
        <v>0</v>
      </c>
      <c r="BJ333" s="17" t="s">
        <v>79</v>
      </c>
      <c r="BK333" s="135">
        <f>ROUND(I333*H333,2)</f>
        <v>0</v>
      </c>
      <c r="BL333" s="17" t="s">
        <v>225</v>
      </c>
      <c r="BM333" s="134" t="s">
        <v>539</v>
      </c>
    </row>
    <row r="334" spans="2:65" s="1" customFormat="1" ht="19.5">
      <c r="B334" s="32"/>
      <c r="D334" s="136" t="s">
        <v>132</v>
      </c>
      <c r="F334" s="137" t="s">
        <v>538</v>
      </c>
      <c r="I334" s="138"/>
      <c r="L334" s="32"/>
      <c r="M334" s="139"/>
      <c r="T334" s="53"/>
      <c r="AT334" s="17" t="s">
        <v>132</v>
      </c>
      <c r="AU334" s="17" t="s">
        <v>83</v>
      </c>
    </row>
    <row r="335" spans="2:65" s="12" customFormat="1" ht="11.25">
      <c r="B335" s="142"/>
      <c r="D335" s="136" t="s">
        <v>136</v>
      </c>
      <c r="F335" s="144" t="s">
        <v>540</v>
      </c>
      <c r="H335" s="145">
        <v>838.2</v>
      </c>
      <c r="I335" s="146"/>
      <c r="L335" s="142"/>
      <c r="M335" s="147"/>
      <c r="T335" s="148"/>
      <c r="AT335" s="143" t="s">
        <v>136</v>
      </c>
      <c r="AU335" s="143" t="s">
        <v>83</v>
      </c>
      <c r="AV335" s="12" t="s">
        <v>83</v>
      </c>
      <c r="AW335" s="12" t="s">
        <v>4</v>
      </c>
      <c r="AX335" s="12" t="s">
        <v>79</v>
      </c>
      <c r="AY335" s="143" t="s">
        <v>122</v>
      </c>
    </row>
    <row r="336" spans="2:65" s="1" customFormat="1" ht="16.5" customHeight="1">
      <c r="B336" s="32"/>
      <c r="C336" s="123" t="s">
        <v>541</v>
      </c>
      <c r="D336" s="123" t="s">
        <v>125</v>
      </c>
      <c r="E336" s="124" t="s">
        <v>542</v>
      </c>
      <c r="F336" s="125" t="s">
        <v>543</v>
      </c>
      <c r="G336" s="126" t="s">
        <v>268</v>
      </c>
      <c r="H336" s="127">
        <v>776.11099999999999</v>
      </c>
      <c r="I336" s="128"/>
      <c r="J336" s="129">
        <f>ROUND(I336*H336,2)</f>
        <v>0</v>
      </c>
      <c r="K336" s="125" t="s">
        <v>129</v>
      </c>
      <c r="L336" s="32"/>
      <c r="M336" s="130" t="s">
        <v>19</v>
      </c>
      <c r="N336" s="131" t="s">
        <v>45</v>
      </c>
      <c r="P336" s="132">
        <f>O336*H336</f>
        <v>0</v>
      </c>
      <c r="Q336" s="132">
        <v>0</v>
      </c>
      <c r="R336" s="132">
        <f>Q336*H336</f>
        <v>0</v>
      </c>
      <c r="S336" s="132">
        <v>0</v>
      </c>
      <c r="T336" s="133">
        <f>S336*H336</f>
        <v>0</v>
      </c>
      <c r="AR336" s="134" t="s">
        <v>225</v>
      </c>
      <c r="AT336" s="134" t="s">
        <v>125</v>
      </c>
      <c r="AU336" s="134" t="s">
        <v>83</v>
      </c>
      <c r="AY336" s="17" t="s">
        <v>122</v>
      </c>
      <c r="BE336" s="135">
        <f>IF(N336="základní",J336,0)</f>
        <v>0</v>
      </c>
      <c r="BF336" s="135">
        <f>IF(N336="snížená",J336,0)</f>
        <v>0</v>
      </c>
      <c r="BG336" s="135">
        <f>IF(N336="zákl. přenesená",J336,0)</f>
        <v>0</v>
      </c>
      <c r="BH336" s="135">
        <f>IF(N336="sníž. přenesená",J336,0)</f>
        <v>0</v>
      </c>
      <c r="BI336" s="135">
        <f>IF(N336="nulová",J336,0)</f>
        <v>0</v>
      </c>
      <c r="BJ336" s="17" t="s">
        <v>79</v>
      </c>
      <c r="BK336" s="135">
        <f>ROUND(I336*H336,2)</f>
        <v>0</v>
      </c>
      <c r="BL336" s="17" t="s">
        <v>225</v>
      </c>
      <c r="BM336" s="134" t="s">
        <v>544</v>
      </c>
    </row>
    <row r="337" spans="2:65" s="1" customFormat="1" ht="11.25">
      <c r="B337" s="32"/>
      <c r="D337" s="136" t="s">
        <v>132</v>
      </c>
      <c r="F337" s="137" t="s">
        <v>545</v>
      </c>
      <c r="I337" s="138"/>
      <c r="L337" s="32"/>
      <c r="M337" s="139"/>
      <c r="T337" s="53"/>
      <c r="AT337" s="17" t="s">
        <v>132</v>
      </c>
      <c r="AU337" s="17" t="s">
        <v>83</v>
      </c>
    </row>
    <row r="338" spans="2:65" s="1" customFormat="1" ht="11.25">
      <c r="B338" s="32"/>
      <c r="D338" s="140" t="s">
        <v>134</v>
      </c>
      <c r="F338" s="141" t="s">
        <v>546</v>
      </c>
      <c r="I338" s="138"/>
      <c r="L338" s="32"/>
      <c r="M338" s="139"/>
      <c r="T338" s="53"/>
      <c r="AT338" s="17" t="s">
        <v>134</v>
      </c>
      <c r="AU338" s="17" t="s">
        <v>83</v>
      </c>
    </row>
    <row r="339" spans="2:65" s="12" customFormat="1" ht="11.25">
      <c r="B339" s="142"/>
      <c r="D339" s="136" t="s">
        <v>136</v>
      </c>
      <c r="E339" s="143" t="s">
        <v>19</v>
      </c>
      <c r="F339" s="144" t="s">
        <v>310</v>
      </c>
      <c r="H339" s="145">
        <v>776.11099999999999</v>
      </c>
      <c r="I339" s="146"/>
      <c r="L339" s="142"/>
      <c r="M339" s="147"/>
      <c r="T339" s="148"/>
      <c r="AT339" s="143" t="s">
        <v>136</v>
      </c>
      <c r="AU339" s="143" t="s">
        <v>83</v>
      </c>
      <c r="AV339" s="12" t="s">
        <v>83</v>
      </c>
      <c r="AW339" s="12" t="s">
        <v>33</v>
      </c>
      <c r="AX339" s="12" t="s">
        <v>79</v>
      </c>
      <c r="AY339" s="143" t="s">
        <v>122</v>
      </c>
    </row>
    <row r="340" spans="2:65" s="1" customFormat="1" ht="16.5" customHeight="1">
      <c r="B340" s="32"/>
      <c r="C340" s="156" t="s">
        <v>547</v>
      </c>
      <c r="D340" s="156" t="s">
        <v>297</v>
      </c>
      <c r="E340" s="157" t="s">
        <v>548</v>
      </c>
      <c r="F340" s="158" t="s">
        <v>549</v>
      </c>
      <c r="G340" s="159" t="s">
        <v>268</v>
      </c>
      <c r="H340" s="160">
        <v>853.72199999999998</v>
      </c>
      <c r="I340" s="161"/>
      <c r="J340" s="162">
        <f>ROUND(I340*H340,2)</f>
        <v>0</v>
      </c>
      <c r="K340" s="158" t="s">
        <v>129</v>
      </c>
      <c r="L340" s="163"/>
      <c r="M340" s="164" t="s">
        <v>19</v>
      </c>
      <c r="N340" s="165" t="s">
        <v>45</v>
      </c>
      <c r="P340" s="132">
        <f>O340*H340</f>
        <v>0</v>
      </c>
      <c r="Q340" s="132">
        <v>1.0000000000000001E-5</v>
      </c>
      <c r="R340" s="132">
        <f>Q340*H340</f>
        <v>8.5372199999999999E-3</v>
      </c>
      <c r="S340" s="132">
        <v>0</v>
      </c>
      <c r="T340" s="133">
        <f>S340*H340</f>
        <v>0</v>
      </c>
      <c r="AR340" s="134" t="s">
        <v>300</v>
      </c>
      <c r="AT340" s="134" t="s">
        <v>297</v>
      </c>
      <c r="AU340" s="134" t="s">
        <v>83</v>
      </c>
      <c r="AY340" s="17" t="s">
        <v>122</v>
      </c>
      <c r="BE340" s="135">
        <f>IF(N340="základní",J340,0)</f>
        <v>0</v>
      </c>
      <c r="BF340" s="135">
        <f>IF(N340="snížená",J340,0)</f>
        <v>0</v>
      </c>
      <c r="BG340" s="135">
        <f>IF(N340="zákl. přenesená",J340,0)</f>
        <v>0</v>
      </c>
      <c r="BH340" s="135">
        <f>IF(N340="sníž. přenesená",J340,0)</f>
        <v>0</v>
      </c>
      <c r="BI340" s="135">
        <f>IF(N340="nulová",J340,0)</f>
        <v>0</v>
      </c>
      <c r="BJ340" s="17" t="s">
        <v>79</v>
      </c>
      <c r="BK340" s="135">
        <f>ROUND(I340*H340,2)</f>
        <v>0</v>
      </c>
      <c r="BL340" s="17" t="s">
        <v>225</v>
      </c>
      <c r="BM340" s="134" t="s">
        <v>550</v>
      </c>
    </row>
    <row r="341" spans="2:65" s="1" customFormat="1" ht="11.25">
      <c r="B341" s="32"/>
      <c r="D341" s="136" t="s">
        <v>132</v>
      </c>
      <c r="F341" s="137" t="s">
        <v>549</v>
      </c>
      <c r="I341" s="138"/>
      <c r="L341" s="32"/>
      <c r="M341" s="139"/>
      <c r="T341" s="53"/>
      <c r="AT341" s="17" t="s">
        <v>132</v>
      </c>
      <c r="AU341" s="17" t="s">
        <v>83</v>
      </c>
    </row>
    <row r="342" spans="2:65" s="12" customFormat="1" ht="11.25">
      <c r="B342" s="142"/>
      <c r="D342" s="136" t="s">
        <v>136</v>
      </c>
      <c r="F342" s="144" t="s">
        <v>551</v>
      </c>
      <c r="H342" s="145">
        <v>853.72199999999998</v>
      </c>
      <c r="I342" s="146"/>
      <c r="L342" s="142"/>
      <c r="M342" s="147"/>
      <c r="T342" s="148"/>
      <c r="AT342" s="143" t="s">
        <v>136</v>
      </c>
      <c r="AU342" s="143" t="s">
        <v>83</v>
      </c>
      <c r="AV342" s="12" t="s">
        <v>83</v>
      </c>
      <c r="AW342" s="12" t="s">
        <v>4</v>
      </c>
      <c r="AX342" s="12" t="s">
        <v>79</v>
      </c>
      <c r="AY342" s="143" t="s">
        <v>122</v>
      </c>
    </row>
    <row r="343" spans="2:65" s="1" customFormat="1" ht="16.5" customHeight="1">
      <c r="B343" s="32"/>
      <c r="C343" s="123" t="s">
        <v>552</v>
      </c>
      <c r="D343" s="123" t="s">
        <v>125</v>
      </c>
      <c r="E343" s="124" t="s">
        <v>553</v>
      </c>
      <c r="F343" s="125" t="s">
        <v>554</v>
      </c>
      <c r="G343" s="126" t="s">
        <v>147</v>
      </c>
      <c r="H343" s="127">
        <v>4</v>
      </c>
      <c r="I343" s="128"/>
      <c r="J343" s="129">
        <f>ROUND(I343*H343,2)</f>
        <v>0</v>
      </c>
      <c r="K343" s="125" t="s">
        <v>129</v>
      </c>
      <c r="L343" s="32"/>
      <c r="M343" s="130" t="s">
        <v>19</v>
      </c>
      <c r="N343" s="131" t="s">
        <v>45</v>
      </c>
      <c r="P343" s="132">
        <f>O343*H343</f>
        <v>0</v>
      </c>
      <c r="Q343" s="132">
        <v>1.0000000000000001E-5</v>
      </c>
      <c r="R343" s="132">
        <f>Q343*H343</f>
        <v>4.0000000000000003E-5</v>
      </c>
      <c r="S343" s="132">
        <v>0</v>
      </c>
      <c r="T343" s="133">
        <f>S343*H343</f>
        <v>0</v>
      </c>
      <c r="AR343" s="134" t="s">
        <v>225</v>
      </c>
      <c r="AT343" s="134" t="s">
        <v>125</v>
      </c>
      <c r="AU343" s="134" t="s">
        <v>83</v>
      </c>
      <c r="AY343" s="17" t="s">
        <v>122</v>
      </c>
      <c r="BE343" s="135">
        <f>IF(N343="základní",J343,0)</f>
        <v>0</v>
      </c>
      <c r="BF343" s="135">
        <f>IF(N343="snížená",J343,0)</f>
        <v>0</v>
      </c>
      <c r="BG343" s="135">
        <f>IF(N343="zákl. přenesená",J343,0)</f>
        <v>0</v>
      </c>
      <c r="BH343" s="135">
        <f>IF(N343="sníž. přenesená",J343,0)</f>
        <v>0</v>
      </c>
      <c r="BI343" s="135">
        <f>IF(N343="nulová",J343,0)</f>
        <v>0</v>
      </c>
      <c r="BJ343" s="17" t="s">
        <v>79</v>
      </c>
      <c r="BK343" s="135">
        <f>ROUND(I343*H343,2)</f>
        <v>0</v>
      </c>
      <c r="BL343" s="17" t="s">
        <v>225</v>
      </c>
      <c r="BM343" s="134" t="s">
        <v>555</v>
      </c>
    </row>
    <row r="344" spans="2:65" s="1" customFormat="1" ht="11.25">
      <c r="B344" s="32"/>
      <c r="D344" s="136" t="s">
        <v>132</v>
      </c>
      <c r="F344" s="137" t="s">
        <v>556</v>
      </c>
      <c r="I344" s="138"/>
      <c r="L344" s="32"/>
      <c r="M344" s="139"/>
      <c r="T344" s="53"/>
      <c r="AT344" s="17" t="s">
        <v>132</v>
      </c>
      <c r="AU344" s="17" t="s">
        <v>83</v>
      </c>
    </row>
    <row r="345" spans="2:65" s="1" customFormat="1" ht="11.25">
      <c r="B345" s="32"/>
      <c r="D345" s="140" t="s">
        <v>134</v>
      </c>
      <c r="F345" s="141" t="s">
        <v>557</v>
      </c>
      <c r="I345" s="138"/>
      <c r="L345" s="32"/>
      <c r="M345" s="139"/>
      <c r="T345" s="53"/>
      <c r="AT345" s="17" t="s">
        <v>134</v>
      </c>
      <c r="AU345" s="17" t="s">
        <v>83</v>
      </c>
    </row>
    <row r="346" spans="2:65" s="1" customFormat="1" ht="16.5" customHeight="1">
      <c r="B346" s="32"/>
      <c r="C346" s="123" t="s">
        <v>558</v>
      </c>
      <c r="D346" s="123" t="s">
        <v>125</v>
      </c>
      <c r="E346" s="124" t="s">
        <v>559</v>
      </c>
      <c r="F346" s="125" t="s">
        <v>560</v>
      </c>
      <c r="G346" s="126" t="s">
        <v>147</v>
      </c>
      <c r="H346" s="127">
        <v>13</v>
      </c>
      <c r="I346" s="128"/>
      <c r="J346" s="129">
        <f>ROUND(I346*H346,2)</f>
        <v>0</v>
      </c>
      <c r="K346" s="125" t="s">
        <v>129</v>
      </c>
      <c r="L346" s="32"/>
      <c r="M346" s="130" t="s">
        <v>19</v>
      </c>
      <c r="N346" s="131" t="s">
        <v>45</v>
      </c>
      <c r="P346" s="132">
        <f>O346*H346</f>
        <v>0</v>
      </c>
      <c r="Q346" s="132">
        <v>6.0000000000000002E-5</v>
      </c>
      <c r="R346" s="132">
        <f>Q346*H346</f>
        <v>7.7999999999999999E-4</v>
      </c>
      <c r="S346" s="132">
        <v>0</v>
      </c>
      <c r="T346" s="133">
        <f>S346*H346</f>
        <v>0</v>
      </c>
      <c r="AR346" s="134" t="s">
        <v>225</v>
      </c>
      <c r="AT346" s="134" t="s">
        <v>125</v>
      </c>
      <c r="AU346" s="134" t="s">
        <v>83</v>
      </c>
      <c r="AY346" s="17" t="s">
        <v>122</v>
      </c>
      <c r="BE346" s="135">
        <f>IF(N346="základní",J346,0)</f>
        <v>0</v>
      </c>
      <c r="BF346" s="135">
        <f>IF(N346="snížená",J346,0)</f>
        <v>0</v>
      </c>
      <c r="BG346" s="135">
        <f>IF(N346="zákl. přenesená",J346,0)</f>
        <v>0</v>
      </c>
      <c r="BH346" s="135">
        <f>IF(N346="sníž. přenesená",J346,0)</f>
        <v>0</v>
      </c>
      <c r="BI346" s="135">
        <f>IF(N346="nulová",J346,0)</f>
        <v>0</v>
      </c>
      <c r="BJ346" s="17" t="s">
        <v>79</v>
      </c>
      <c r="BK346" s="135">
        <f>ROUND(I346*H346,2)</f>
        <v>0</v>
      </c>
      <c r="BL346" s="17" t="s">
        <v>225</v>
      </c>
      <c r="BM346" s="134" t="s">
        <v>561</v>
      </c>
    </row>
    <row r="347" spans="2:65" s="1" customFormat="1" ht="11.25">
      <c r="B347" s="32"/>
      <c r="D347" s="136" t="s">
        <v>132</v>
      </c>
      <c r="F347" s="137" t="s">
        <v>562</v>
      </c>
      <c r="I347" s="138"/>
      <c r="L347" s="32"/>
      <c r="M347" s="139"/>
      <c r="T347" s="53"/>
      <c r="AT347" s="17" t="s">
        <v>132</v>
      </c>
      <c r="AU347" s="17" t="s">
        <v>83</v>
      </c>
    </row>
    <row r="348" spans="2:65" s="1" customFormat="1" ht="11.25">
      <c r="B348" s="32"/>
      <c r="D348" s="140" t="s">
        <v>134</v>
      </c>
      <c r="F348" s="141" t="s">
        <v>563</v>
      </c>
      <c r="I348" s="138"/>
      <c r="L348" s="32"/>
      <c r="M348" s="139"/>
      <c r="T348" s="53"/>
      <c r="AT348" s="17" t="s">
        <v>134</v>
      </c>
      <c r="AU348" s="17" t="s">
        <v>83</v>
      </c>
    </row>
    <row r="349" spans="2:65" s="1" customFormat="1" ht="16.5" customHeight="1">
      <c r="B349" s="32"/>
      <c r="C349" s="123" t="s">
        <v>564</v>
      </c>
      <c r="D349" s="123" t="s">
        <v>125</v>
      </c>
      <c r="E349" s="124" t="s">
        <v>565</v>
      </c>
      <c r="F349" s="125" t="s">
        <v>566</v>
      </c>
      <c r="G349" s="126" t="s">
        <v>268</v>
      </c>
      <c r="H349" s="127">
        <v>116.4</v>
      </c>
      <c r="I349" s="128"/>
      <c r="J349" s="129">
        <f>ROUND(I349*H349,2)</f>
        <v>0</v>
      </c>
      <c r="K349" s="125" t="s">
        <v>129</v>
      </c>
      <c r="L349" s="32"/>
      <c r="M349" s="130" t="s">
        <v>19</v>
      </c>
      <c r="N349" s="131" t="s">
        <v>45</v>
      </c>
      <c r="P349" s="132">
        <f>O349*H349</f>
        <v>0</v>
      </c>
      <c r="Q349" s="132">
        <v>0</v>
      </c>
      <c r="R349" s="132">
        <f>Q349*H349</f>
        <v>0</v>
      </c>
      <c r="S349" s="132">
        <v>0</v>
      </c>
      <c r="T349" s="133">
        <f>S349*H349</f>
        <v>0</v>
      </c>
      <c r="AR349" s="134" t="s">
        <v>225</v>
      </c>
      <c r="AT349" s="134" t="s">
        <v>125</v>
      </c>
      <c r="AU349" s="134" t="s">
        <v>83</v>
      </c>
      <c r="AY349" s="17" t="s">
        <v>122</v>
      </c>
      <c r="BE349" s="135">
        <f>IF(N349="základní",J349,0)</f>
        <v>0</v>
      </c>
      <c r="BF349" s="135">
        <f>IF(N349="snížená",J349,0)</f>
        <v>0</v>
      </c>
      <c r="BG349" s="135">
        <f>IF(N349="zákl. přenesená",J349,0)</f>
        <v>0</v>
      </c>
      <c r="BH349" s="135">
        <f>IF(N349="sníž. přenesená",J349,0)</f>
        <v>0</v>
      </c>
      <c r="BI349" s="135">
        <f>IF(N349="nulová",J349,0)</f>
        <v>0</v>
      </c>
      <c r="BJ349" s="17" t="s">
        <v>79</v>
      </c>
      <c r="BK349" s="135">
        <f>ROUND(I349*H349,2)</f>
        <v>0</v>
      </c>
      <c r="BL349" s="17" t="s">
        <v>225</v>
      </c>
      <c r="BM349" s="134" t="s">
        <v>567</v>
      </c>
    </row>
    <row r="350" spans="2:65" s="1" customFormat="1" ht="11.25">
      <c r="B350" s="32"/>
      <c r="D350" s="136" t="s">
        <v>132</v>
      </c>
      <c r="F350" s="137" t="s">
        <v>568</v>
      </c>
      <c r="I350" s="138"/>
      <c r="L350" s="32"/>
      <c r="M350" s="139"/>
      <c r="T350" s="53"/>
      <c r="AT350" s="17" t="s">
        <v>132</v>
      </c>
      <c r="AU350" s="17" t="s">
        <v>83</v>
      </c>
    </row>
    <row r="351" spans="2:65" s="1" customFormat="1" ht="11.25">
      <c r="B351" s="32"/>
      <c r="D351" s="140" t="s">
        <v>134</v>
      </c>
      <c r="F351" s="141" t="s">
        <v>569</v>
      </c>
      <c r="I351" s="138"/>
      <c r="L351" s="32"/>
      <c r="M351" s="139"/>
      <c r="T351" s="53"/>
      <c r="AT351" s="17" t="s">
        <v>134</v>
      </c>
      <c r="AU351" s="17" t="s">
        <v>83</v>
      </c>
    </row>
    <row r="352" spans="2:65" s="1" customFormat="1" ht="16.5" customHeight="1">
      <c r="B352" s="32"/>
      <c r="C352" s="123" t="s">
        <v>570</v>
      </c>
      <c r="D352" s="123" t="s">
        <v>125</v>
      </c>
      <c r="E352" s="124" t="s">
        <v>571</v>
      </c>
      <c r="F352" s="125" t="s">
        <v>572</v>
      </c>
      <c r="G352" s="126" t="s">
        <v>268</v>
      </c>
      <c r="H352" s="127">
        <v>54.2</v>
      </c>
      <c r="I352" s="128"/>
      <c r="J352" s="129">
        <f>ROUND(I352*H352,2)</f>
        <v>0</v>
      </c>
      <c r="K352" s="125" t="s">
        <v>129</v>
      </c>
      <c r="L352" s="32"/>
      <c r="M352" s="130" t="s">
        <v>19</v>
      </c>
      <c r="N352" s="131" t="s">
        <v>45</v>
      </c>
      <c r="P352" s="132">
        <f>O352*H352</f>
        <v>0</v>
      </c>
      <c r="Q352" s="132">
        <v>0</v>
      </c>
      <c r="R352" s="132">
        <f>Q352*H352</f>
        <v>0</v>
      </c>
      <c r="S352" s="132">
        <v>0</v>
      </c>
      <c r="T352" s="133">
        <f>S352*H352</f>
        <v>0</v>
      </c>
      <c r="AR352" s="134" t="s">
        <v>225</v>
      </c>
      <c r="AT352" s="134" t="s">
        <v>125</v>
      </c>
      <c r="AU352" s="134" t="s">
        <v>83</v>
      </c>
      <c r="AY352" s="17" t="s">
        <v>122</v>
      </c>
      <c r="BE352" s="135">
        <f>IF(N352="základní",J352,0)</f>
        <v>0</v>
      </c>
      <c r="BF352" s="135">
        <f>IF(N352="snížená",J352,0)</f>
        <v>0</v>
      </c>
      <c r="BG352" s="135">
        <f>IF(N352="zákl. přenesená",J352,0)</f>
        <v>0</v>
      </c>
      <c r="BH352" s="135">
        <f>IF(N352="sníž. přenesená",J352,0)</f>
        <v>0</v>
      </c>
      <c r="BI352" s="135">
        <f>IF(N352="nulová",J352,0)</f>
        <v>0</v>
      </c>
      <c r="BJ352" s="17" t="s">
        <v>79</v>
      </c>
      <c r="BK352" s="135">
        <f>ROUND(I352*H352,2)</f>
        <v>0</v>
      </c>
      <c r="BL352" s="17" t="s">
        <v>225</v>
      </c>
      <c r="BM352" s="134" t="s">
        <v>573</v>
      </c>
    </row>
    <row r="353" spans="2:65" s="1" customFormat="1" ht="11.25">
      <c r="B353" s="32"/>
      <c r="D353" s="136" t="s">
        <v>132</v>
      </c>
      <c r="F353" s="137" t="s">
        <v>574</v>
      </c>
      <c r="I353" s="138"/>
      <c r="L353" s="32"/>
      <c r="M353" s="139"/>
      <c r="T353" s="53"/>
      <c r="AT353" s="17" t="s">
        <v>132</v>
      </c>
      <c r="AU353" s="17" t="s">
        <v>83</v>
      </c>
    </row>
    <row r="354" spans="2:65" s="1" customFormat="1" ht="11.25">
      <c r="B354" s="32"/>
      <c r="D354" s="140" t="s">
        <v>134</v>
      </c>
      <c r="F354" s="141" t="s">
        <v>575</v>
      </c>
      <c r="I354" s="138"/>
      <c r="L354" s="32"/>
      <c r="M354" s="139"/>
      <c r="T354" s="53"/>
      <c r="AT354" s="17" t="s">
        <v>134</v>
      </c>
      <c r="AU354" s="17" t="s">
        <v>83</v>
      </c>
    </row>
    <row r="355" spans="2:65" s="1" customFormat="1" ht="16.5" customHeight="1">
      <c r="B355" s="32"/>
      <c r="C355" s="123" t="s">
        <v>576</v>
      </c>
      <c r="D355" s="123" t="s">
        <v>125</v>
      </c>
      <c r="E355" s="124" t="s">
        <v>577</v>
      </c>
      <c r="F355" s="125" t="s">
        <v>578</v>
      </c>
      <c r="G355" s="126" t="s">
        <v>268</v>
      </c>
      <c r="H355" s="127">
        <v>125.9</v>
      </c>
      <c r="I355" s="128"/>
      <c r="J355" s="129">
        <f>ROUND(I355*H355,2)</f>
        <v>0</v>
      </c>
      <c r="K355" s="125" t="s">
        <v>129</v>
      </c>
      <c r="L355" s="32"/>
      <c r="M355" s="130" t="s">
        <v>19</v>
      </c>
      <c r="N355" s="131" t="s">
        <v>45</v>
      </c>
      <c r="P355" s="132">
        <f>O355*H355</f>
        <v>0</v>
      </c>
      <c r="Q355" s="132">
        <v>0</v>
      </c>
      <c r="R355" s="132">
        <f>Q355*H355</f>
        <v>0</v>
      </c>
      <c r="S355" s="132">
        <v>0</v>
      </c>
      <c r="T355" s="133">
        <f>S355*H355</f>
        <v>0</v>
      </c>
      <c r="AR355" s="134" t="s">
        <v>225</v>
      </c>
      <c r="AT355" s="134" t="s">
        <v>125</v>
      </c>
      <c r="AU355" s="134" t="s">
        <v>83</v>
      </c>
      <c r="AY355" s="17" t="s">
        <v>122</v>
      </c>
      <c r="BE355" s="135">
        <f>IF(N355="základní",J355,0)</f>
        <v>0</v>
      </c>
      <c r="BF355" s="135">
        <f>IF(N355="snížená",J355,0)</f>
        <v>0</v>
      </c>
      <c r="BG355" s="135">
        <f>IF(N355="zákl. přenesená",J355,0)</f>
        <v>0</v>
      </c>
      <c r="BH355" s="135">
        <f>IF(N355="sníž. přenesená",J355,0)</f>
        <v>0</v>
      </c>
      <c r="BI355" s="135">
        <f>IF(N355="nulová",J355,0)</f>
        <v>0</v>
      </c>
      <c r="BJ355" s="17" t="s">
        <v>79</v>
      </c>
      <c r="BK355" s="135">
        <f>ROUND(I355*H355,2)</f>
        <v>0</v>
      </c>
      <c r="BL355" s="17" t="s">
        <v>225</v>
      </c>
      <c r="BM355" s="134" t="s">
        <v>579</v>
      </c>
    </row>
    <row r="356" spans="2:65" s="1" customFormat="1" ht="11.25">
      <c r="B356" s="32"/>
      <c r="D356" s="136" t="s">
        <v>132</v>
      </c>
      <c r="F356" s="137" t="s">
        <v>580</v>
      </c>
      <c r="I356" s="138"/>
      <c r="L356" s="32"/>
      <c r="M356" s="139"/>
      <c r="T356" s="53"/>
      <c r="AT356" s="17" t="s">
        <v>132</v>
      </c>
      <c r="AU356" s="17" t="s">
        <v>83</v>
      </c>
    </row>
    <row r="357" spans="2:65" s="1" customFormat="1" ht="11.25">
      <c r="B357" s="32"/>
      <c r="D357" s="140" t="s">
        <v>134</v>
      </c>
      <c r="F357" s="141" t="s">
        <v>581</v>
      </c>
      <c r="I357" s="138"/>
      <c r="L357" s="32"/>
      <c r="M357" s="139"/>
      <c r="T357" s="53"/>
      <c r="AT357" s="17" t="s">
        <v>134</v>
      </c>
      <c r="AU357" s="17" t="s">
        <v>83</v>
      </c>
    </row>
    <row r="358" spans="2:65" s="1" customFormat="1" ht="16.5" customHeight="1">
      <c r="B358" s="32"/>
      <c r="C358" s="123" t="s">
        <v>582</v>
      </c>
      <c r="D358" s="123" t="s">
        <v>125</v>
      </c>
      <c r="E358" s="124" t="s">
        <v>583</v>
      </c>
      <c r="F358" s="125" t="s">
        <v>584</v>
      </c>
      <c r="G358" s="126" t="s">
        <v>128</v>
      </c>
      <c r="H358" s="127">
        <v>698.5</v>
      </c>
      <c r="I358" s="128"/>
      <c r="J358" s="129">
        <f>ROUND(I358*H358,2)</f>
        <v>0</v>
      </c>
      <c r="K358" s="125" t="s">
        <v>129</v>
      </c>
      <c r="L358" s="32"/>
      <c r="M358" s="130" t="s">
        <v>19</v>
      </c>
      <c r="N358" s="131" t="s">
        <v>45</v>
      </c>
      <c r="P358" s="132">
        <f>O358*H358</f>
        <v>0</v>
      </c>
      <c r="Q358" s="132">
        <v>0</v>
      </c>
      <c r="R358" s="132">
        <f>Q358*H358</f>
        <v>0</v>
      </c>
      <c r="S358" s="132">
        <v>1.2999999999999999E-4</v>
      </c>
      <c r="T358" s="133">
        <f>S358*H358</f>
        <v>9.0804999999999997E-2</v>
      </c>
      <c r="AR358" s="134" t="s">
        <v>225</v>
      </c>
      <c r="AT358" s="134" t="s">
        <v>125</v>
      </c>
      <c r="AU358" s="134" t="s">
        <v>83</v>
      </c>
      <c r="AY358" s="17" t="s">
        <v>122</v>
      </c>
      <c r="BE358" s="135">
        <f>IF(N358="základní",J358,0)</f>
        <v>0</v>
      </c>
      <c r="BF358" s="135">
        <f>IF(N358="snížená",J358,0)</f>
        <v>0</v>
      </c>
      <c r="BG358" s="135">
        <f>IF(N358="zákl. přenesená",J358,0)</f>
        <v>0</v>
      </c>
      <c r="BH358" s="135">
        <f>IF(N358="sníž. přenesená",J358,0)</f>
        <v>0</v>
      </c>
      <c r="BI358" s="135">
        <f>IF(N358="nulová",J358,0)</f>
        <v>0</v>
      </c>
      <c r="BJ358" s="17" t="s">
        <v>79</v>
      </c>
      <c r="BK358" s="135">
        <f>ROUND(I358*H358,2)</f>
        <v>0</v>
      </c>
      <c r="BL358" s="17" t="s">
        <v>225</v>
      </c>
      <c r="BM358" s="134" t="s">
        <v>585</v>
      </c>
    </row>
    <row r="359" spans="2:65" s="1" customFormat="1" ht="11.25">
      <c r="B359" s="32"/>
      <c r="D359" s="136" t="s">
        <v>132</v>
      </c>
      <c r="F359" s="137" t="s">
        <v>584</v>
      </c>
      <c r="I359" s="138"/>
      <c r="L359" s="32"/>
      <c r="M359" s="139"/>
      <c r="T359" s="53"/>
      <c r="AT359" s="17" t="s">
        <v>132</v>
      </c>
      <c r="AU359" s="17" t="s">
        <v>83</v>
      </c>
    </row>
    <row r="360" spans="2:65" s="1" customFormat="1" ht="11.25">
      <c r="B360" s="32"/>
      <c r="D360" s="140" t="s">
        <v>134</v>
      </c>
      <c r="F360" s="141" t="s">
        <v>586</v>
      </c>
      <c r="I360" s="138"/>
      <c r="L360" s="32"/>
      <c r="M360" s="139"/>
      <c r="T360" s="53"/>
      <c r="AT360" s="17" t="s">
        <v>134</v>
      </c>
      <c r="AU360" s="17" t="s">
        <v>83</v>
      </c>
    </row>
    <row r="361" spans="2:65" s="1" customFormat="1" ht="16.5" customHeight="1">
      <c r="B361" s="32"/>
      <c r="C361" s="123" t="s">
        <v>587</v>
      </c>
      <c r="D361" s="123" t="s">
        <v>125</v>
      </c>
      <c r="E361" s="124" t="s">
        <v>588</v>
      </c>
      <c r="F361" s="125" t="s">
        <v>589</v>
      </c>
      <c r="G361" s="126" t="s">
        <v>128</v>
      </c>
      <c r="H361" s="127">
        <v>698.5</v>
      </c>
      <c r="I361" s="128"/>
      <c r="J361" s="129">
        <f>ROUND(I361*H361,2)</f>
        <v>0</v>
      </c>
      <c r="K361" s="125" t="s">
        <v>129</v>
      </c>
      <c r="L361" s="32"/>
      <c r="M361" s="130" t="s">
        <v>19</v>
      </c>
      <c r="N361" s="131" t="s">
        <v>45</v>
      </c>
      <c r="P361" s="132">
        <f>O361*H361</f>
        <v>0</v>
      </c>
      <c r="Q361" s="132">
        <v>1.3999999999999999E-4</v>
      </c>
      <c r="R361" s="132">
        <f>Q361*H361</f>
        <v>9.7789999999999988E-2</v>
      </c>
      <c r="S361" s="132">
        <v>0</v>
      </c>
      <c r="T361" s="133">
        <f>S361*H361</f>
        <v>0</v>
      </c>
      <c r="AR361" s="134" t="s">
        <v>225</v>
      </c>
      <c r="AT361" s="134" t="s">
        <v>125</v>
      </c>
      <c r="AU361" s="134" t="s">
        <v>83</v>
      </c>
      <c r="AY361" s="17" t="s">
        <v>122</v>
      </c>
      <c r="BE361" s="135">
        <f>IF(N361="základní",J361,0)</f>
        <v>0</v>
      </c>
      <c r="BF361" s="135">
        <f>IF(N361="snížená",J361,0)</f>
        <v>0</v>
      </c>
      <c r="BG361" s="135">
        <f>IF(N361="zákl. přenesená",J361,0)</f>
        <v>0</v>
      </c>
      <c r="BH361" s="135">
        <f>IF(N361="sníž. přenesená",J361,0)</f>
        <v>0</v>
      </c>
      <c r="BI361" s="135">
        <f>IF(N361="nulová",J361,0)</f>
        <v>0</v>
      </c>
      <c r="BJ361" s="17" t="s">
        <v>79</v>
      </c>
      <c r="BK361" s="135">
        <f>ROUND(I361*H361,2)</f>
        <v>0</v>
      </c>
      <c r="BL361" s="17" t="s">
        <v>225</v>
      </c>
      <c r="BM361" s="134" t="s">
        <v>590</v>
      </c>
    </row>
    <row r="362" spans="2:65" s="1" customFormat="1" ht="11.25">
      <c r="B362" s="32"/>
      <c r="D362" s="136" t="s">
        <v>132</v>
      </c>
      <c r="F362" s="137" t="s">
        <v>591</v>
      </c>
      <c r="I362" s="138"/>
      <c r="L362" s="32"/>
      <c r="M362" s="139"/>
      <c r="T362" s="53"/>
      <c r="AT362" s="17" t="s">
        <v>132</v>
      </c>
      <c r="AU362" s="17" t="s">
        <v>83</v>
      </c>
    </row>
    <row r="363" spans="2:65" s="1" customFormat="1" ht="11.25">
      <c r="B363" s="32"/>
      <c r="D363" s="140" t="s">
        <v>134</v>
      </c>
      <c r="F363" s="141" t="s">
        <v>592</v>
      </c>
      <c r="I363" s="138"/>
      <c r="L363" s="32"/>
      <c r="M363" s="139"/>
      <c r="T363" s="53"/>
      <c r="AT363" s="17" t="s">
        <v>134</v>
      </c>
      <c r="AU363" s="17" t="s">
        <v>83</v>
      </c>
    </row>
    <row r="364" spans="2:65" s="1" customFormat="1" ht="16.5" customHeight="1">
      <c r="B364" s="32"/>
      <c r="C364" s="123" t="s">
        <v>593</v>
      </c>
      <c r="D364" s="123" t="s">
        <v>125</v>
      </c>
      <c r="E364" s="124" t="s">
        <v>594</v>
      </c>
      <c r="F364" s="125" t="s">
        <v>595</v>
      </c>
      <c r="G364" s="126" t="s">
        <v>147</v>
      </c>
      <c r="H364" s="127">
        <v>13</v>
      </c>
      <c r="I364" s="128"/>
      <c r="J364" s="129">
        <f>ROUND(I364*H364,2)</f>
        <v>0</v>
      </c>
      <c r="K364" s="125" t="s">
        <v>129</v>
      </c>
      <c r="L364" s="32"/>
      <c r="M364" s="130" t="s">
        <v>19</v>
      </c>
      <c r="N364" s="131" t="s">
        <v>45</v>
      </c>
      <c r="P364" s="132">
        <f>O364*H364</f>
        <v>0</v>
      </c>
      <c r="Q364" s="132">
        <v>0</v>
      </c>
      <c r="R364" s="132">
        <f>Q364*H364</f>
        <v>0</v>
      </c>
      <c r="S364" s="132">
        <v>1.6500000000000001E-2</v>
      </c>
      <c r="T364" s="133">
        <f>S364*H364</f>
        <v>0.21450000000000002</v>
      </c>
      <c r="AR364" s="134" t="s">
        <v>225</v>
      </c>
      <c r="AT364" s="134" t="s">
        <v>125</v>
      </c>
      <c r="AU364" s="134" t="s">
        <v>83</v>
      </c>
      <c r="AY364" s="17" t="s">
        <v>122</v>
      </c>
      <c r="BE364" s="135">
        <f>IF(N364="základní",J364,0)</f>
        <v>0</v>
      </c>
      <c r="BF364" s="135">
        <f>IF(N364="snížená",J364,0)</f>
        <v>0</v>
      </c>
      <c r="BG364" s="135">
        <f>IF(N364="zákl. přenesená",J364,0)</f>
        <v>0</v>
      </c>
      <c r="BH364" s="135">
        <f>IF(N364="sníž. přenesená",J364,0)</f>
        <v>0</v>
      </c>
      <c r="BI364" s="135">
        <f>IF(N364="nulová",J364,0)</f>
        <v>0</v>
      </c>
      <c r="BJ364" s="17" t="s">
        <v>79</v>
      </c>
      <c r="BK364" s="135">
        <f>ROUND(I364*H364,2)</f>
        <v>0</v>
      </c>
      <c r="BL364" s="17" t="s">
        <v>225</v>
      </c>
      <c r="BM364" s="134" t="s">
        <v>596</v>
      </c>
    </row>
    <row r="365" spans="2:65" s="1" customFormat="1" ht="11.25">
      <c r="B365" s="32"/>
      <c r="D365" s="136" t="s">
        <v>132</v>
      </c>
      <c r="F365" s="137" t="s">
        <v>595</v>
      </c>
      <c r="I365" s="138"/>
      <c r="L365" s="32"/>
      <c r="M365" s="139"/>
      <c r="T365" s="53"/>
      <c r="AT365" s="17" t="s">
        <v>132</v>
      </c>
      <c r="AU365" s="17" t="s">
        <v>83</v>
      </c>
    </row>
    <row r="366" spans="2:65" s="1" customFormat="1" ht="11.25">
      <c r="B366" s="32"/>
      <c r="D366" s="140" t="s">
        <v>134</v>
      </c>
      <c r="F366" s="141" t="s">
        <v>597</v>
      </c>
      <c r="I366" s="138"/>
      <c r="L366" s="32"/>
      <c r="M366" s="139"/>
      <c r="T366" s="53"/>
      <c r="AT366" s="17" t="s">
        <v>134</v>
      </c>
      <c r="AU366" s="17" t="s">
        <v>83</v>
      </c>
    </row>
    <row r="367" spans="2:65" s="1" customFormat="1" ht="16.5" customHeight="1">
      <c r="B367" s="32"/>
      <c r="C367" s="123" t="s">
        <v>598</v>
      </c>
      <c r="D367" s="123" t="s">
        <v>125</v>
      </c>
      <c r="E367" s="124" t="s">
        <v>599</v>
      </c>
      <c r="F367" s="125" t="s">
        <v>600</v>
      </c>
      <c r="G367" s="126" t="s">
        <v>185</v>
      </c>
      <c r="H367" s="127">
        <v>10.968</v>
      </c>
      <c r="I367" s="128"/>
      <c r="J367" s="129">
        <f>ROUND(I367*H367,2)</f>
        <v>0</v>
      </c>
      <c r="K367" s="125" t="s">
        <v>129</v>
      </c>
      <c r="L367" s="32"/>
      <c r="M367" s="130" t="s">
        <v>19</v>
      </c>
      <c r="N367" s="131" t="s">
        <v>45</v>
      </c>
      <c r="P367" s="132">
        <f>O367*H367</f>
        <v>0</v>
      </c>
      <c r="Q367" s="132">
        <v>0</v>
      </c>
      <c r="R367" s="132">
        <f>Q367*H367</f>
        <v>0</v>
      </c>
      <c r="S367" s="132">
        <v>0</v>
      </c>
      <c r="T367" s="133">
        <f>S367*H367</f>
        <v>0</v>
      </c>
      <c r="AR367" s="134" t="s">
        <v>225</v>
      </c>
      <c r="AT367" s="134" t="s">
        <v>125</v>
      </c>
      <c r="AU367" s="134" t="s">
        <v>83</v>
      </c>
      <c r="AY367" s="17" t="s">
        <v>122</v>
      </c>
      <c r="BE367" s="135">
        <f>IF(N367="základní",J367,0)</f>
        <v>0</v>
      </c>
      <c r="BF367" s="135">
        <f>IF(N367="snížená",J367,0)</f>
        <v>0</v>
      </c>
      <c r="BG367" s="135">
        <f>IF(N367="zákl. přenesená",J367,0)</f>
        <v>0</v>
      </c>
      <c r="BH367" s="135">
        <f>IF(N367="sníž. přenesená",J367,0)</f>
        <v>0</v>
      </c>
      <c r="BI367" s="135">
        <f>IF(N367="nulová",J367,0)</f>
        <v>0</v>
      </c>
      <c r="BJ367" s="17" t="s">
        <v>79</v>
      </c>
      <c r="BK367" s="135">
        <f>ROUND(I367*H367,2)</f>
        <v>0</v>
      </c>
      <c r="BL367" s="17" t="s">
        <v>225</v>
      </c>
      <c r="BM367" s="134" t="s">
        <v>601</v>
      </c>
    </row>
    <row r="368" spans="2:65" s="1" customFormat="1" ht="19.5">
      <c r="B368" s="32"/>
      <c r="D368" s="136" t="s">
        <v>132</v>
      </c>
      <c r="F368" s="137" t="s">
        <v>602</v>
      </c>
      <c r="I368" s="138"/>
      <c r="L368" s="32"/>
      <c r="M368" s="139"/>
      <c r="T368" s="53"/>
      <c r="AT368" s="17" t="s">
        <v>132</v>
      </c>
      <c r="AU368" s="17" t="s">
        <v>83</v>
      </c>
    </row>
    <row r="369" spans="2:65" s="1" customFormat="1" ht="11.25">
      <c r="B369" s="32"/>
      <c r="D369" s="140" t="s">
        <v>134</v>
      </c>
      <c r="F369" s="141" t="s">
        <v>603</v>
      </c>
      <c r="I369" s="138"/>
      <c r="L369" s="32"/>
      <c r="M369" s="139"/>
      <c r="T369" s="53"/>
      <c r="AT369" s="17" t="s">
        <v>134</v>
      </c>
      <c r="AU369" s="17" t="s">
        <v>83</v>
      </c>
    </row>
    <row r="370" spans="2:65" s="1" customFormat="1" ht="16.5" customHeight="1">
      <c r="B370" s="32"/>
      <c r="C370" s="123" t="s">
        <v>604</v>
      </c>
      <c r="D370" s="123" t="s">
        <v>125</v>
      </c>
      <c r="E370" s="124" t="s">
        <v>605</v>
      </c>
      <c r="F370" s="125" t="s">
        <v>606</v>
      </c>
      <c r="G370" s="126" t="s">
        <v>185</v>
      </c>
      <c r="H370" s="127">
        <v>10.968</v>
      </c>
      <c r="I370" s="128"/>
      <c r="J370" s="129">
        <f>ROUND(I370*H370,2)</f>
        <v>0</v>
      </c>
      <c r="K370" s="125" t="s">
        <v>129</v>
      </c>
      <c r="L370" s="32"/>
      <c r="M370" s="130" t="s">
        <v>19</v>
      </c>
      <c r="N370" s="131" t="s">
        <v>45</v>
      </c>
      <c r="P370" s="132">
        <f>O370*H370</f>
        <v>0</v>
      </c>
      <c r="Q370" s="132">
        <v>0</v>
      </c>
      <c r="R370" s="132">
        <f>Q370*H370</f>
        <v>0</v>
      </c>
      <c r="S370" s="132">
        <v>0</v>
      </c>
      <c r="T370" s="133">
        <f>S370*H370</f>
        <v>0</v>
      </c>
      <c r="AR370" s="134" t="s">
        <v>225</v>
      </c>
      <c r="AT370" s="134" t="s">
        <v>125</v>
      </c>
      <c r="AU370" s="134" t="s">
        <v>83</v>
      </c>
      <c r="AY370" s="17" t="s">
        <v>122</v>
      </c>
      <c r="BE370" s="135">
        <f>IF(N370="základní",J370,0)</f>
        <v>0</v>
      </c>
      <c r="BF370" s="135">
        <f>IF(N370="snížená",J370,0)</f>
        <v>0</v>
      </c>
      <c r="BG370" s="135">
        <f>IF(N370="zákl. přenesená",J370,0)</f>
        <v>0</v>
      </c>
      <c r="BH370" s="135">
        <f>IF(N370="sníž. přenesená",J370,0)</f>
        <v>0</v>
      </c>
      <c r="BI370" s="135">
        <f>IF(N370="nulová",J370,0)</f>
        <v>0</v>
      </c>
      <c r="BJ370" s="17" t="s">
        <v>79</v>
      </c>
      <c r="BK370" s="135">
        <f>ROUND(I370*H370,2)</f>
        <v>0</v>
      </c>
      <c r="BL370" s="17" t="s">
        <v>225</v>
      </c>
      <c r="BM370" s="134" t="s">
        <v>607</v>
      </c>
    </row>
    <row r="371" spans="2:65" s="1" customFormat="1" ht="19.5">
      <c r="B371" s="32"/>
      <c r="D371" s="136" t="s">
        <v>132</v>
      </c>
      <c r="F371" s="137" t="s">
        <v>608</v>
      </c>
      <c r="I371" s="138"/>
      <c r="L371" s="32"/>
      <c r="M371" s="139"/>
      <c r="T371" s="53"/>
      <c r="AT371" s="17" t="s">
        <v>132</v>
      </c>
      <c r="AU371" s="17" t="s">
        <v>83</v>
      </c>
    </row>
    <row r="372" spans="2:65" s="1" customFormat="1" ht="11.25">
      <c r="B372" s="32"/>
      <c r="D372" s="140" t="s">
        <v>134</v>
      </c>
      <c r="F372" s="141" t="s">
        <v>609</v>
      </c>
      <c r="I372" s="138"/>
      <c r="L372" s="32"/>
      <c r="M372" s="139"/>
      <c r="T372" s="53"/>
      <c r="AT372" s="17" t="s">
        <v>134</v>
      </c>
      <c r="AU372" s="17" t="s">
        <v>83</v>
      </c>
    </row>
    <row r="373" spans="2:65" s="11" customFormat="1" ht="22.9" customHeight="1">
      <c r="B373" s="111"/>
      <c r="D373" s="112" t="s">
        <v>73</v>
      </c>
      <c r="E373" s="121" t="s">
        <v>610</v>
      </c>
      <c r="F373" s="121" t="s">
        <v>611</v>
      </c>
      <c r="I373" s="114"/>
      <c r="J373" s="122">
        <f>BK373</f>
        <v>0</v>
      </c>
      <c r="L373" s="111"/>
      <c r="M373" s="116"/>
      <c r="P373" s="117">
        <f>SUM(P374:P394)</f>
        <v>0</v>
      </c>
      <c r="R373" s="117">
        <f>SUM(R374:R394)</f>
        <v>0</v>
      </c>
      <c r="T373" s="118">
        <f>SUM(T374:T394)</f>
        <v>0</v>
      </c>
      <c r="AR373" s="112" t="s">
        <v>83</v>
      </c>
      <c r="AT373" s="119" t="s">
        <v>73</v>
      </c>
      <c r="AU373" s="119" t="s">
        <v>79</v>
      </c>
      <c r="AY373" s="112" t="s">
        <v>122</v>
      </c>
      <c r="BK373" s="120">
        <f>SUM(BK374:BK394)</f>
        <v>0</v>
      </c>
    </row>
    <row r="374" spans="2:65" s="1" customFormat="1" ht="16.5" customHeight="1">
      <c r="B374" s="32"/>
      <c r="C374" s="123" t="s">
        <v>612</v>
      </c>
      <c r="D374" s="123" t="s">
        <v>125</v>
      </c>
      <c r="E374" s="124" t="s">
        <v>613</v>
      </c>
      <c r="F374" s="125" t="s">
        <v>614</v>
      </c>
      <c r="G374" s="126" t="s">
        <v>268</v>
      </c>
      <c r="H374" s="127">
        <v>4</v>
      </c>
      <c r="I374" s="128"/>
      <c r="J374" s="129">
        <f>ROUND(I374*H374,2)</f>
        <v>0</v>
      </c>
      <c r="K374" s="125" t="s">
        <v>129</v>
      </c>
      <c r="L374" s="32"/>
      <c r="M374" s="130" t="s">
        <v>19</v>
      </c>
      <c r="N374" s="131" t="s">
        <v>45</v>
      </c>
      <c r="P374" s="132">
        <f>O374*H374</f>
        <v>0</v>
      </c>
      <c r="Q374" s="132">
        <v>0</v>
      </c>
      <c r="R374" s="132">
        <f>Q374*H374</f>
        <v>0</v>
      </c>
      <c r="S374" s="132">
        <v>0</v>
      </c>
      <c r="T374" s="133">
        <f>S374*H374</f>
        <v>0</v>
      </c>
      <c r="AR374" s="134" t="s">
        <v>225</v>
      </c>
      <c r="AT374" s="134" t="s">
        <v>125</v>
      </c>
      <c r="AU374" s="134" t="s">
        <v>83</v>
      </c>
      <c r="AY374" s="17" t="s">
        <v>122</v>
      </c>
      <c r="BE374" s="135">
        <f>IF(N374="základní",J374,0)</f>
        <v>0</v>
      </c>
      <c r="BF374" s="135">
        <f>IF(N374="snížená",J374,0)</f>
        <v>0</v>
      </c>
      <c r="BG374" s="135">
        <f>IF(N374="zákl. přenesená",J374,0)</f>
        <v>0</v>
      </c>
      <c r="BH374" s="135">
        <f>IF(N374="sníž. přenesená",J374,0)</f>
        <v>0</v>
      </c>
      <c r="BI374" s="135">
        <f>IF(N374="nulová",J374,0)</f>
        <v>0</v>
      </c>
      <c r="BJ374" s="17" t="s">
        <v>79</v>
      </c>
      <c r="BK374" s="135">
        <f>ROUND(I374*H374,2)</f>
        <v>0</v>
      </c>
      <c r="BL374" s="17" t="s">
        <v>225</v>
      </c>
      <c r="BM374" s="134" t="s">
        <v>615</v>
      </c>
    </row>
    <row r="375" spans="2:65" s="1" customFormat="1" ht="11.25">
      <c r="B375" s="32"/>
      <c r="D375" s="136" t="s">
        <v>132</v>
      </c>
      <c r="F375" s="137" t="s">
        <v>616</v>
      </c>
      <c r="I375" s="138"/>
      <c r="L375" s="32"/>
      <c r="M375" s="139"/>
      <c r="T375" s="53"/>
      <c r="AT375" s="17" t="s">
        <v>132</v>
      </c>
      <c r="AU375" s="17" t="s">
        <v>83</v>
      </c>
    </row>
    <row r="376" spans="2:65" s="1" customFormat="1" ht="11.25">
      <c r="B376" s="32"/>
      <c r="D376" s="140" t="s">
        <v>134</v>
      </c>
      <c r="F376" s="141" t="s">
        <v>617</v>
      </c>
      <c r="I376" s="138"/>
      <c r="L376" s="32"/>
      <c r="M376" s="139"/>
      <c r="T376" s="53"/>
      <c r="AT376" s="17" t="s">
        <v>134</v>
      </c>
      <c r="AU376" s="17" t="s">
        <v>83</v>
      </c>
    </row>
    <row r="377" spans="2:65" s="12" customFormat="1" ht="11.25">
      <c r="B377" s="142"/>
      <c r="D377" s="136" t="s">
        <v>136</v>
      </c>
      <c r="E377" s="143" t="s">
        <v>19</v>
      </c>
      <c r="F377" s="144" t="s">
        <v>618</v>
      </c>
      <c r="H377" s="145">
        <v>4</v>
      </c>
      <c r="I377" s="146"/>
      <c r="L377" s="142"/>
      <c r="M377" s="147"/>
      <c r="T377" s="148"/>
      <c r="AT377" s="143" t="s">
        <v>136</v>
      </c>
      <c r="AU377" s="143" t="s">
        <v>83</v>
      </c>
      <c r="AV377" s="12" t="s">
        <v>83</v>
      </c>
      <c r="AW377" s="12" t="s">
        <v>33</v>
      </c>
      <c r="AX377" s="12" t="s">
        <v>79</v>
      </c>
      <c r="AY377" s="143" t="s">
        <v>122</v>
      </c>
    </row>
    <row r="378" spans="2:65" s="1" customFormat="1" ht="16.5" customHeight="1">
      <c r="B378" s="32"/>
      <c r="C378" s="123" t="s">
        <v>619</v>
      </c>
      <c r="D378" s="123" t="s">
        <v>125</v>
      </c>
      <c r="E378" s="124" t="s">
        <v>620</v>
      </c>
      <c r="F378" s="125" t="s">
        <v>621</v>
      </c>
      <c r="G378" s="126" t="s">
        <v>268</v>
      </c>
      <c r="H378" s="127">
        <v>4.8</v>
      </c>
      <c r="I378" s="128"/>
      <c r="J378" s="129">
        <f>ROUND(I378*H378,2)</f>
        <v>0</v>
      </c>
      <c r="K378" s="125" t="s">
        <v>129</v>
      </c>
      <c r="L378" s="32"/>
      <c r="M378" s="130" t="s">
        <v>19</v>
      </c>
      <c r="N378" s="131" t="s">
        <v>45</v>
      </c>
      <c r="P378" s="132">
        <f>O378*H378</f>
        <v>0</v>
      </c>
      <c r="Q378" s="132">
        <v>0</v>
      </c>
      <c r="R378" s="132">
        <f>Q378*H378</f>
        <v>0</v>
      </c>
      <c r="S378" s="132">
        <v>0</v>
      </c>
      <c r="T378" s="133">
        <f>S378*H378</f>
        <v>0</v>
      </c>
      <c r="AR378" s="134" t="s">
        <v>225</v>
      </c>
      <c r="AT378" s="134" t="s">
        <v>125</v>
      </c>
      <c r="AU378" s="134" t="s">
        <v>83</v>
      </c>
      <c r="AY378" s="17" t="s">
        <v>122</v>
      </c>
      <c r="BE378" s="135">
        <f>IF(N378="základní",J378,0)</f>
        <v>0</v>
      </c>
      <c r="BF378" s="135">
        <f>IF(N378="snížená",J378,0)</f>
        <v>0</v>
      </c>
      <c r="BG378" s="135">
        <f>IF(N378="zákl. přenesená",J378,0)</f>
        <v>0</v>
      </c>
      <c r="BH378" s="135">
        <f>IF(N378="sníž. přenesená",J378,0)</f>
        <v>0</v>
      </c>
      <c r="BI378" s="135">
        <f>IF(N378="nulová",J378,0)</f>
        <v>0</v>
      </c>
      <c r="BJ378" s="17" t="s">
        <v>79</v>
      </c>
      <c r="BK378" s="135">
        <f>ROUND(I378*H378,2)</f>
        <v>0</v>
      </c>
      <c r="BL378" s="17" t="s">
        <v>225</v>
      </c>
      <c r="BM378" s="134" t="s">
        <v>622</v>
      </c>
    </row>
    <row r="379" spans="2:65" s="1" customFormat="1" ht="11.25">
      <c r="B379" s="32"/>
      <c r="D379" s="136" t="s">
        <v>132</v>
      </c>
      <c r="F379" s="137" t="s">
        <v>623</v>
      </c>
      <c r="I379" s="138"/>
      <c r="L379" s="32"/>
      <c r="M379" s="139"/>
      <c r="T379" s="53"/>
      <c r="AT379" s="17" t="s">
        <v>132</v>
      </c>
      <c r="AU379" s="17" t="s">
        <v>83</v>
      </c>
    </row>
    <row r="380" spans="2:65" s="1" customFormat="1" ht="11.25">
      <c r="B380" s="32"/>
      <c r="D380" s="140" t="s">
        <v>134</v>
      </c>
      <c r="F380" s="141" t="s">
        <v>624</v>
      </c>
      <c r="I380" s="138"/>
      <c r="L380" s="32"/>
      <c r="M380" s="139"/>
      <c r="T380" s="53"/>
      <c r="AT380" s="17" t="s">
        <v>134</v>
      </c>
      <c r="AU380" s="17" t="s">
        <v>83</v>
      </c>
    </row>
    <row r="381" spans="2:65" s="12" customFormat="1" ht="11.25">
      <c r="B381" s="142"/>
      <c r="D381" s="136" t="s">
        <v>136</v>
      </c>
      <c r="E381" s="143" t="s">
        <v>19</v>
      </c>
      <c r="F381" s="144" t="s">
        <v>625</v>
      </c>
      <c r="H381" s="145">
        <v>4.8</v>
      </c>
      <c r="I381" s="146"/>
      <c r="L381" s="142"/>
      <c r="M381" s="147"/>
      <c r="T381" s="148"/>
      <c r="AT381" s="143" t="s">
        <v>136</v>
      </c>
      <c r="AU381" s="143" t="s">
        <v>83</v>
      </c>
      <c r="AV381" s="12" t="s">
        <v>83</v>
      </c>
      <c r="AW381" s="12" t="s">
        <v>33</v>
      </c>
      <c r="AX381" s="12" t="s">
        <v>79</v>
      </c>
      <c r="AY381" s="143" t="s">
        <v>122</v>
      </c>
    </row>
    <row r="382" spans="2:65" s="1" customFormat="1" ht="16.5" customHeight="1">
      <c r="B382" s="32"/>
      <c r="C382" s="156" t="s">
        <v>626</v>
      </c>
      <c r="D382" s="156" t="s">
        <v>297</v>
      </c>
      <c r="E382" s="157" t="s">
        <v>627</v>
      </c>
      <c r="F382" s="158" t="s">
        <v>628</v>
      </c>
      <c r="G382" s="159" t="s">
        <v>147</v>
      </c>
      <c r="H382" s="160">
        <v>4</v>
      </c>
      <c r="I382" s="161"/>
      <c r="J382" s="162">
        <f>ROUND(I382*H382,2)</f>
        <v>0</v>
      </c>
      <c r="K382" s="158" t="s">
        <v>19</v>
      </c>
      <c r="L382" s="163"/>
      <c r="M382" s="164" t="s">
        <v>19</v>
      </c>
      <c r="N382" s="165" t="s">
        <v>45</v>
      </c>
      <c r="P382" s="132">
        <f>O382*H382</f>
        <v>0</v>
      </c>
      <c r="Q382" s="132">
        <v>0</v>
      </c>
      <c r="R382" s="132">
        <f>Q382*H382</f>
        <v>0</v>
      </c>
      <c r="S382" s="132">
        <v>0</v>
      </c>
      <c r="T382" s="133">
        <f>S382*H382</f>
        <v>0</v>
      </c>
      <c r="AR382" s="134" t="s">
        <v>300</v>
      </c>
      <c r="AT382" s="134" t="s">
        <v>297</v>
      </c>
      <c r="AU382" s="134" t="s">
        <v>83</v>
      </c>
      <c r="AY382" s="17" t="s">
        <v>122</v>
      </c>
      <c r="BE382" s="135">
        <f>IF(N382="základní",J382,0)</f>
        <v>0</v>
      </c>
      <c r="BF382" s="135">
        <f>IF(N382="snížená",J382,0)</f>
        <v>0</v>
      </c>
      <c r="BG382" s="135">
        <f>IF(N382="zákl. přenesená",J382,0)</f>
        <v>0</v>
      </c>
      <c r="BH382" s="135">
        <f>IF(N382="sníž. přenesená",J382,0)</f>
        <v>0</v>
      </c>
      <c r="BI382" s="135">
        <f>IF(N382="nulová",J382,0)</f>
        <v>0</v>
      </c>
      <c r="BJ382" s="17" t="s">
        <v>79</v>
      </c>
      <c r="BK382" s="135">
        <f>ROUND(I382*H382,2)</f>
        <v>0</v>
      </c>
      <c r="BL382" s="17" t="s">
        <v>225</v>
      </c>
      <c r="BM382" s="134" t="s">
        <v>629</v>
      </c>
    </row>
    <row r="383" spans="2:65" s="1" customFormat="1" ht="11.25">
      <c r="B383" s="32"/>
      <c r="D383" s="136" t="s">
        <v>132</v>
      </c>
      <c r="F383" s="137" t="s">
        <v>628</v>
      </c>
      <c r="I383" s="138"/>
      <c r="L383" s="32"/>
      <c r="M383" s="139"/>
      <c r="T383" s="53"/>
      <c r="AT383" s="17" t="s">
        <v>132</v>
      </c>
      <c r="AU383" s="17" t="s">
        <v>83</v>
      </c>
    </row>
    <row r="384" spans="2:65" s="1" customFormat="1" ht="37.9" customHeight="1">
      <c r="B384" s="32"/>
      <c r="C384" s="156" t="s">
        <v>630</v>
      </c>
      <c r="D384" s="156" t="s">
        <v>297</v>
      </c>
      <c r="E384" s="157" t="s">
        <v>631</v>
      </c>
      <c r="F384" s="158" t="s">
        <v>632</v>
      </c>
      <c r="G384" s="159" t="s">
        <v>147</v>
      </c>
      <c r="H384" s="160">
        <v>4</v>
      </c>
      <c r="I384" s="161"/>
      <c r="J384" s="162">
        <f>ROUND(I384*H384,2)</f>
        <v>0</v>
      </c>
      <c r="K384" s="158" t="s">
        <v>19</v>
      </c>
      <c r="L384" s="163"/>
      <c r="M384" s="164" t="s">
        <v>19</v>
      </c>
      <c r="N384" s="165" t="s">
        <v>45</v>
      </c>
      <c r="P384" s="132">
        <f>O384*H384</f>
        <v>0</v>
      </c>
      <c r="Q384" s="132">
        <v>0</v>
      </c>
      <c r="R384" s="132">
        <f>Q384*H384</f>
        <v>0</v>
      </c>
      <c r="S384" s="132">
        <v>0</v>
      </c>
      <c r="T384" s="133">
        <f>S384*H384</f>
        <v>0</v>
      </c>
      <c r="AR384" s="134" t="s">
        <v>300</v>
      </c>
      <c r="AT384" s="134" t="s">
        <v>297</v>
      </c>
      <c r="AU384" s="134" t="s">
        <v>83</v>
      </c>
      <c r="AY384" s="17" t="s">
        <v>122</v>
      </c>
      <c r="BE384" s="135">
        <f>IF(N384="základní",J384,0)</f>
        <v>0</v>
      </c>
      <c r="BF384" s="135">
        <f>IF(N384="snížená",J384,0)</f>
        <v>0</v>
      </c>
      <c r="BG384" s="135">
        <f>IF(N384="zákl. přenesená",J384,0)</f>
        <v>0</v>
      </c>
      <c r="BH384" s="135">
        <f>IF(N384="sníž. přenesená",J384,0)</f>
        <v>0</v>
      </c>
      <c r="BI384" s="135">
        <f>IF(N384="nulová",J384,0)</f>
        <v>0</v>
      </c>
      <c r="BJ384" s="17" t="s">
        <v>79</v>
      </c>
      <c r="BK384" s="135">
        <f>ROUND(I384*H384,2)</f>
        <v>0</v>
      </c>
      <c r="BL384" s="17" t="s">
        <v>225</v>
      </c>
      <c r="BM384" s="134" t="s">
        <v>633</v>
      </c>
    </row>
    <row r="385" spans="2:65" s="1" customFormat="1" ht="29.25">
      <c r="B385" s="32"/>
      <c r="D385" s="136" t="s">
        <v>132</v>
      </c>
      <c r="F385" s="137" t="s">
        <v>634</v>
      </c>
      <c r="I385" s="138"/>
      <c r="L385" s="32"/>
      <c r="M385" s="139"/>
      <c r="T385" s="53"/>
      <c r="AT385" s="17" t="s">
        <v>132</v>
      </c>
      <c r="AU385" s="17" t="s">
        <v>83</v>
      </c>
    </row>
    <row r="386" spans="2:65" s="1" customFormat="1" ht="16.5" customHeight="1">
      <c r="B386" s="32"/>
      <c r="C386" s="156" t="s">
        <v>635</v>
      </c>
      <c r="D386" s="156" t="s">
        <v>297</v>
      </c>
      <c r="E386" s="157" t="s">
        <v>636</v>
      </c>
      <c r="F386" s="158" t="s">
        <v>637</v>
      </c>
      <c r="G386" s="159" t="s">
        <v>147</v>
      </c>
      <c r="H386" s="160">
        <v>5</v>
      </c>
      <c r="I386" s="161"/>
      <c r="J386" s="162">
        <f>ROUND(I386*H386,2)</f>
        <v>0</v>
      </c>
      <c r="K386" s="158" t="s">
        <v>19</v>
      </c>
      <c r="L386" s="163"/>
      <c r="M386" s="164" t="s">
        <v>19</v>
      </c>
      <c r="N386" s="165" t="s">
        <v>45</v>
      </c>
      <c r="P386" s="132">
        <f>O386*H386</f>
        <v>0</v>
      </c>
      <c r="Q386" s="132">
        <v>0</v>
      </c>
      <c r="R386" s="132">
        <f>Q386*H386</f>
        <v>0</v>
      </c>
      <c r="S386" s="132">
        <v>0</v>
      </c>
      <c r="T386" s="133">
        <f>S386*H386</f>
        <v>0</v>
      </c>
      <c r="AR386" s="134" t="s">
        <v>300</v>
      </c>
      <c r="AT386" s="134" t="s">
        <v>297</v>
      </c>
      <c r="AU386" s="134" t="s">
        <v>83</v>
      </c>
      <c r="AY386" s="17" t="s">
        <v>122</v>
      </c>
      <c r="BE386" s="135">
        <f>IF(N386="základní",J386,0)</f>
        <v>0</v>
      </c>
      <c r="BF386" s="135">
        <f>IF(N386="snížená",J386,0)</f>
        <v>0</v>
      </c>
      <c r="BG386" s="135">
        <f>IF(N386="zákl. přenesená",J386,0)</f>
        <v>0</v>
      </c>
      <c r="BH386" s="135">
        <f>IF(N386="sníž. přenesená",J386,0)</f>
        <v>0</v>
      </c>
      <c r="BI386" s="135">
        <f>IF(N386="nulová",J386,0)</f>
        <v>0</v>
      </c>
      <c r="BJ386" s="17" t="s">
        <v>79</v>
      </c>
      <c r="BK386" s="135">
        <f>ROUND(I386*H386,2)</f>
        <v>0</v>
      </c>
      <c r="BL386" s="17" t="s">
        <v>225</v>
      </c>
      <c r="BM386" s="134" t="s">
        <v>638</v>
      </c>
    </row>
    <row r="387" spans="2:65" s="1" customFormat="1" ht="11.25">
      <c r="B387" s="32"/>
      <c r="D387" s="136" t="s">
        <v>132</v>
      </c>
      <c r="F387" s="137" t="s">
        <v>637</v>
      </c>
      <c r="I387" s="138"/>
      <c r="L387" s="32"/>
      <c r="M387" s="139"/>
      <c r="T387" s="53"/>
      <c r="AT387" s="17" t="s">
        <v>132</v>
      </c>
      <c r="AU387" s="17" t="s">
        <v>83</v>
      </c>
    </row>
    <row r="388" spans="2:65" s="1" customFormat="1" ht="16.5" customHeight="1">
      <c r="B388" s="32"/>
      <c r="C388" s="156" t="s">
        <v>639</v>
      </c>
      <c r="D388" s="156" t="s">
        <v>297</v>
      </c>
      <c r="E388" s="157" t="s">
        <v>640</v>
      </c>
      <c r="F388" s="158" t="s">
        <v>641</v>
      </c>
      <c r="G388" s="159" t="s">
        <v>147</v>
      </c>
      <c r="H388" s="160">
        <v>18</v>
      </c>
      <c r="I388" s="161"/>
      <c r="J388" s="162">
        <f>ROUND(I388*H388,2)</f>
        <v>0</v>
      </c>
      <c r="K388" s="158" t="s">
        <v>19</v>
      </c>
      <c r="L388" s="163"/>
      <c r="M388" s="164" t="s">
        <v>19</v>
      </c>
      <c r="N388" s="165" t="s">
        <v>45</v>
      </c>
      <c r="P388" s="132">
        <f>O388*H388</f>
        <v>0</v>
      </c>
      <c r="Q388" s="132">
        <v>0</v>
      </c>
      <c r="R388" s="132">
        <f>Q388*H388</f>
        <v>0</v>
      </c>
      <c r="S388" s="132">
        <v>0</v>
      </c>
      <c r="T388" s="133">
        <f>S388*H388</f>
        <v>0</v>
      </c>
      <c r="AR388" s="134" t="s">
        <v>300</v>
      </c>
      <c r="AT388" s="134" t="s">
        <v>297</v>
      </c>
      <c r="AU388" s="134" t="s">
        <v>83</v>
      </c>
      <c r="AY388" s="17" t="s">
        <v>122</v>
      </c>
      <c r="BE388" s="135">
        <f>IF(N388="základní",J388,0)</f>
        <v>0</v>
      </c>
      <c r="BF388" s="135">
        <f>IF(N388="snížená",J388,0)</f>
        <v>0</v>
      </c>
      <c r="BG388" s="135">
        <f>IF(N388="zákl. přenesená",J388,0)</f>
        <v>0</v>
      </c>
      <c r="BH388" s="135">
        <f>IF(N388="sníž. přenesená",J388,0)</f>
        <v>0</v>
      </c>
      <c r="BI388" s="135">
        <f>IF(N388="nulová",J388,0)</f>
        <v>0</v>
      </c>
      <c r="BJ388" s="17" t="s">
        <v>79</v>
      </c>
      <c r="BK388" s="135">
        <f>ROUND(I388*H388,2)</f>
        <v>0</v>
      </c>
      <c r="BL388" s="17" t="s">
        <v>225</v>
      </c>
      <c r="BM388" s="134" t="s">
        <v>642</v>
      </c>
    </row>
    <row r="389" spans="2:65" s="1" customFormat="1" ht="11.25">
      <c r="B389" s="32"/>
      <c r="D389" s="136" t="s">
        <v>132</v>
      </c>
      <c r="F389" s="137" t="s">
        <v>641</v>
      </c>
      <c r="I389" s="138"/>
      <c r="L389" s="32"/>
      <c r="M389" s="139"/>
      <c r="T389" s="53"/>
      <c r="AT389" s="17" t="s">
        <v>132</v>
      </c>
      <c r="AU389" s="17" t="s">
        <v>83</v>
      </c>
    </row>
    <row r="390" spans="2:65" s="1" customFormat="1" ht="16.5" customHeight="1">
      <c r="B390" s="32"/>
      <c r="C390" s="156" t="s">
        <v>643</v>
      </c>
      <c r="D390" s="156" t="s">
        <v>297</v>
      </c>
      <c r="E390" s="157" t="s">
        <v>644</v>
      </c>
      <c r="F390" s="158" t="s">
        <v>645</v>
      </c>
      <c r="G390" s="159" t="s">
        <v>147</v>
      </c>
      <c r="H390" s="160">
        <v>4</v>
      </c>
      <c r="I390" s="161"/>
      <c r="J390" s="162">
        <f>ROUND(I390*H390,2)</f>
        <v>0</v>
      </c>
      <c r="K390" s="158" t="s">
        <v>19</v>
      </c>
      <c r="L390" s="163"/>
      <c r="M390" s="164" t="s">
        <v>19</v>
      </c>
      <c r="N390" s="165" t="s">
        <v>45</v>
      </c>
      <c r="P390" s="132">
        <f>O390*H390</f>
        <v>0</v>
      </c>
      <c r="Q390" s="132">
        <v>0</v>
      </c>
      <c r="R390" s="132">
        <f>Q390*H390</f>
        <v>0</v>
      </c>
      <c r="S390" s="132">
        <v>0</v>
      </c>
      <c r="T390" s="133">
        <f>S390*H390</f>
        <v>0</v>
      </c>
      <c r="AR390" s="134" t="s">
        <v>300</v>
      </c>
      <c r="AT390" s="134" t="s">
        <v>297</v>
      </c>
      <c r="AU390" s="134" t="s">
        <v>83</v>
      </c>
      <c r="AY390" s="17" t="s">
        <v>122</v>
      </c>
      <c r="BE390" s="135">
        <f>IF(N390="základní",J390,0)</f>
        <v>0</v>
      </c>
      <c r="BF390" s="135">
        <f>IF(N390="snížená",J390,0)</f>
        <v>0</v>
      </c>
      <c r="BG390" s="135">
        <f>IF(N390="zákl. přenesená",J390,0)</f>
        <v>0</v>
      </c>
      <c r="BH390" s="135">
        <f>IF(N390="sníž. přenesená",J390,0)</f>
        <v>0</v>
      </c>
      <c r="BI390" s="135">
        <f>IF(N390="nulová",J390,0)</f>
        <v>0</v>
      </c>
      <c r="BJ390" s="17" t="s">
        <v>79</v>
      </c>
      <c r="BK390" s="135">
        <f>ROUND(I390*H390,2)</f>
        <v>0</v>
      </c>
      <c r="BL390" s="17" t="s">
        <v>225</v>
      </c>
      <c r="BM390" s="134" t="s">
        <v>646</v>
      </c>
    </row>
    <row r="391" spans="2:65" s="1" customFormat="1" ht="11.25">
      <c r="B391" s="32"/>
      <c r="D391" s="136" t="s">
        <v>132</v>
      </c>
      <c r="F391" s="137" t="s">
        <v>645</v>
      </c>
      <c r="I391" s="138"/>
      <c r="L391" s="32"/>
      <c r="M391" s="139"/>
      <c r="T391" s="53"/>
      <c r="AT391" s="17" t="s">
        <v>132</v>
      </c>
      <c r="AU391" s="17" t="s">
        <v>83</v>
      </c>
    </row>
    <row r="392" spans="2:65" s="1" customFormat="1" ht="16.5" customHeight="1">
      <c r="B392" s="32"/>
      <c r="C392" s="123" t="s">
        <v>647</v>
      </c>
      <c r="D392" s="123" t="s">
        <v>125</v>
      </c>
      <c r="E392" s="124" t="s">
        <v>648</v>
      </c>
      <c r="F392" s="125" t="s">
        <v>649</v>
      </c>
      <c r="G392" s="126" t="s">
        <v>650</v>
      </c>
      <c r="H392" s="172"/>
      <c r="I392" s="128"/>
      <c r="J392" s="129">
        <f>ROUND(I392*H392,2)</f>
        <v>0</v>
      </c>
      <c r="K392" s="125" t="s">
        <v>129</v>
      </c>
      <c r="L392" s="32"/>
      <c r="M392" s="130" t="s">
        <v>19</v>
      </c>
      <c r="N392" s="131" t="s">
        <v>45</v>
      </c>
      <c r="P392" s="132">
        <f>O392*H392</f>
        <v>0</v>
      </c>
      <c r="Q392" s="132">
        <v>0</v>
      </c>
      <c r="R392" s="132">
        <f>Q392*H392</f>
        <v>0</v>
      </c>
      <c r="S392" s="132">
        <v>0</v>
      </c>
      <c r="T392" s="133">
        <f>S392*H392</f>
        <v>0</v>
      </c>
      <c r="AR392" s="134" t="s">
        <v>225</v>
      </c>
      <c r="AT392" s="134" t="s">
        <v>125</v>
      </c>
      <c r="AU392" s="134" t="s">
        <v>83</v>
      </c>
      <c r="AY392" s="17" t="s">
        <v>122</v>
      </c>
      <c r="BE392" s="135">
        <f>IF(N392="základní",J392,0)</f>
        <v>0</v>
      </c>
      <c r="BF392" s="135">
        <f>IF(N392="snížená",J392,0)</f>
        <v>0</v>
      </c>
      <c r="BG392" s="135">
        <f>IF(N392="zákl. přenesená",J392,0)</f>
        <v>0</v>
      </c>
      <c r="BH392" s="135">
        <f>IF(N392="sníž. přenesená",J392,0)</f>
        <v>0</v>
      </c>
      <c r="BI392" s="135">
        <f>IF(N392="nulová",J392,0)</f>
        <v>0</v>
      </c>
      <c r="BJ392" s="17" t="s">
        <v>79</v>
      </c>
      <c r="BK392" s="135">
        <f>ROUND(I392*H392,2)</f>
        <v>0</v>
      </c>
      <c r="BL392" s="17" t="s">
        <v>225</v>
      </c>
      <c r="BM392" s="134" t="s">
        <v>651</v>
      </c>
    </row>
    <row r="393" spans="2:65" s="1" customFormat="1" ht="19.5">
      <c r="B393" s="32"/>
      <c r="D393" s="136" t="s">
        <v>132</v>
      </c>
      <c r="F393" s="137" t="s">
        <v>652</v>
      </c>
      <c r="I393" s="138"/>
      <c r="L393" s="32"/>
      <c r="M393" s="139"/>
      <c r="T393" s="53"/>
      <c r="AT393" s="17" t="s">
        <v>132</v>
      </c>
      <c r="AU393" s="17" t="s">
        <v>83</v>
      </c>
    </row>
    <row r="394" spans="2:65" s="1" customFormat="1" ht="11.25">
      <c r="B394" s="32"/>
      <c r="D394" s="140" t="s">
        <v>134</v>
      </c>
      <c r="F394" s="141" t="s">
        <v>653</v>
      </c>
      <c r="I394" s="138"/>
      <c r="L394" s="32"/>
      <c r="M394" s="139"/>
      <c r="T394" s="53"/>
      <c r="AT394" s="17" t="s">
        <v>134</v>
      </c>
      <c r="AU394" s="17" t="s">
        <v>83</v>
      </c>
    </row>
    <row r="395" spans="2:65" s="11" customFormat="1" ht="22.9" customHeight="1">
      <c r="B395" s="111"/>
      <c r="D395" s="112" t="s">
        <v>73</v>
      </c>
      <c r="E395" s="121" t="s">
        <v>654</v>
      </c>
      <c r="F395" s="121" t="s">
        <v>655</v>
      </c>
      <c r="I395" s="114"/>
      <c r="J395" s="122">
        <f>BK395</f>
        <v>0</v>
      </c>
      <c r="L395" s="111"/>
      <c r="M395" s="116"/>
      <c r="P395" s="117">
        <f>SUM(P396:P403)</f>
        <v>0</v>
      </c>
      <c r="R395" s="117">
        <f>SUM(R396:R403)</f>
        <v>0.62864999999999993</v>
      </c>
      <c r="T395" s="118">
        <f>SUM(T396:T403)</f>
        <v>0</v>
      </c>
      <c r="AR395" s="112" t="s">
        <v>83</v>
      </c>
      <c r="AT395" s="119" t="s">
        <v>73</v>
      </c>
      <c r="AU395" s="119" t="s">
        <v>79</v>
      </c>
      <c r="AY395" s="112" t="s">
        <v>122</v>
      </c>
      <c r="BK395" s="120">
        <f>SUM(BK396:BK403)</f>
        <v>0</v>
      </c>
    </row>
    <row r="396" spans="2:65" s="1" customFormat="1" ht="16.5" customHeight="1">
      <c r="B396" s="32"/>
      <c r="C396" s="123" t="s">
        <v>656</v>
      </c>
      <c r="D396" s="123" t="s">
        <v>125</v>
      </c>
      <c r="E396" s="124" t="s">
        <v>657</v>
      </c>
      <c r="F396" s="125" t="s">
        <v>658</v>
      </c>
      <c r="G396" s="126" t="s">
        <v>128</v>
      </c>
      <c r="H396" s="127">
        <v>1397</v>
      </c>
      <c r="I396" s="128"/>
      <c r="J396" s="129">
        <f>ROUND(I396*H396,2)</f>
        <v>0</v>
      </c>
      <c r="K396" s="125" t="s">
        <v>129</v>
      </c>
      <c r="L396" s="32"/>
      <c r="M396" s="130" t="s">
        <v>19</v>
      </c>
      <c r="N396" s="131" t="s">
        <v>45</v>
      </c>
      <c r="P396" s="132">
        <f>O396*H396</f>
        <v>0</v>
      </c>
      <c r="Q396" s="132">
        <v>0</v>
      </c>
      <c r="R396" s="132">
        <f>Q396*H396</f>
        <v>0</v>
      </c>
      <c r="S396" s="132">
        <v>0</v>
      </c>
      <c r="T396" s="133">
        <f>S396*H396</f>
        <v>0</v>
      </c>
      <c r="AR396" s="134" t="s">
        <v>225</v>
      </c>
      <c r="AT396" s="134" t="s">
        <v>125</v>
      </c>
      <c r="AU396" s="134" t="s">
        <v>83</v>
      </c>
      <c r="AY396" s="17" t="s">
        <v>122</v>
      </c>
      <c r="BE396" s="135">
        <f>IF(N396="základní",J396,0)</f>
        <v>0</v>
      </c>
      <c r="BF396" s="135">
        <f>IF(N396="snížená",J396,0)</f>
        <v>0</v>
      </c>
      <c r="BG396" s="135">
        <f>IF(N396="zákl. přenesená",J396,0)</f>
        <v>0</v>
      </c>
      <c r="BH396" s="135">
        <f>IF(N396="sníž. přenesená",J396,0)</f>
        <v>0</v>
      </c>
      <c r="BI396" s="135">
        <f>IF(N396="nulová",J396,0)</f>
        <v>0</v>
      </c>
      <c r="BJ396" s="17" t="s">
        <v>79</v>
      </c>
      <c r="BK396" s="135">
        <f>ROUND(I396*H396,2)</f>
        <v>0</v>
      </c>
      <c r="BL396" s="17" t="s">
        <v>225</v>
      </c>
      <c r="BM396" s="134" t="s">
        <v>659</v>
      </c>
    </row>
    <row r="397" spans="2:65" s="1" customFormat="1" ht="11.25">
      <c r="B397" s="32"/>
      <c r="D397" s="136" t="s">
        <v>132</v>
      </c>
      <c r="F397" s="137" t="s">
        <v>660</v>
      </c>
      <c r="I397" s="138"/>
      <c r="L397" s="32"/>
      <c r="M397" s="139"/>
      <c r="T397" s="53"/>
      <c r="AT397" s="17" t="s">
        <v>132</v>
      </c>
      <c r="AU397" s="17" t="s">
        <v>83</v>
      </c>
    </row>
    <row r="398" spans="2:65" s="1" customFormat="1" ht="11.25">
      <c r="B398" s="32"/>
      <c r="D398" s="140" t="s">
        <v>134</v>
      </c>
      <c r="F398" s="141" t="s">
        <v>661</v>
      </c>
      <c r="I398" s="138"/>
      <c r="L398" s="32"/>
      <c r="M398" s="139"/>
      <c r="T398" s="53"/>
      <c r="AT398" s="17" t="s">
        <v>134</v>
      </c>
      <c r="AU398" s="17" t="s">
        <v>83</v>
      </c>
    </row>
    <row r="399" spans="2:65" s="1" customFormat="1" ht="16.5" customHeight="1">
      <c r="B399" s="32"/>
      <c r="C399" s="123" t="s">
        <v>662</v>
      </c>
      <c r="D399" s="123" t="s">
        <v>125</v>
      </c>
      <c r="E399" s="124" t="s">
        <v>663</v>
      </c>
      <c r="F399" s="125" t="s">
        <v>664</v>
      </c>
      <c r="G399" s="126" t="s">
        <v>128</v>
      </c>
      <c r="H399" s="127">
        <v>1397</v>
      </c>
      <c r="I399" s="128"/>
      <c r="J399" s="129">
        <f>ROUND(I399*H399,2)</f>
        <v>0</v>
      </c>
      <c r="K399" s="125" t="s">
        <v>129</v>
      </c>
      <c r="L399" s="32"/>
      <c r="M399" s="130" t="s">
        <v>19</v>
      </c>
      <c r="N399" s="131" t="s">
        <v>45</v>
      </c>
      <c r="P399" s="132">
        <f>O399*H399</f>
        <v>0</v>
      </c>
      <c r="Q399" s="132">
        <v>4.4999999999999999E-4</v>
      </c>
      <c r="R399" s="132">
        <f>Q399*H399</f>
        <v>0.62864999999999993</v>
      </c>
      <c r="S399" s="132">
        <v>0</v>
      </c>
      <c r="T399" s="133">
        <f>S399*H399</f>
        <v>0</v>
      </c>
      <c r="AR399" s="134" t="s">
        <v>225</v>
      </c>
      <c r="AT399" s="134" t="s">
        <v>125</v>
      </c>
      <c r="AU399" s="134" t="s">
        <v>83</v>
      </c>
      <c r="AY399" s="17" t="s">
        <v>122</v>
      </c>
      <c r="BE399" s="135">
        <f>IF(N399="základní",J399,0)</f>
        <v>0</v>
      </c>
      <c r="BF399" s="135">
        <f>IF(N399="snížená",J399,0)</f>
        <v>0</v>
      </c>
      <c r="BG399" s="135">
        <f>IF(N399="zákl. přenesená",J399,0)</f>
        <v>0</v>
      </c>
      <c r="BH399" s="135">
        <f>IF(N399="sníž. přenesená",J399,0)</f>
        <v>0</v>
      </c>
      <c r="BI399" s="135">
        <f>IF(N399="nulová",J399,0)</f>
        <v>0</v>
      </c>
      <c r="BJ399" s="17" t="s">
        <v>79</v>
      </c>
      <c r="BK399" s="135">
        <f>ROUND(I399*H399,2)</f>
        <v>0</v>
      </c>
      <c r="BL399" s="17" t="s">
        <v>225</v>
      </c>
      <c r="BM399" s="134" t="s">
        <v>665</v>
      </c>
    </row>
    <row r="400" spans="2:65" s="1" customFormat="1" ht="19.5">
      <c r="B400" s="32"/>
      <c r="D400" s="136" t="s">
        <v>132</v>
      </c>
      <c r="F400" s="137" t="s">
        <v>666</v>
      </c>
      <c r="I400" s="138"/>
      <c r="L400" s="32"/>
      <c r="M400" s="139"/>
      <c r="T400" s="53"/>
      <c r="AT400" s="17" t="s">
        <v>132</v>
      </c>
      <c r="AU400" s="17" t="s">
        <v>83</v>
      </c>
    </row>
    <row r="401" spans="2:65" s="1" customFormat="1" ht="11.25">
      <c r="B401" s="32"/>
      <c r="D401" s="140" t="s">
        <v>134</v>
      </c>
      <c r="F401" s="141" t="s">
        <v>667</v>
      </c>
      <c r="I401" s="138"/>
      <c r="L401" s="32"/>
      <c r="M401" s="139"/>
      <c r="T401" s="53"/>
      <c r="AT401" s="17" t="s">
        <v>134</v>
      </c>
      <c r="AU401" s="17" t="s">
        <v>83</v>
      </c>
    </row>
    <row r="402" spans="2:65" s="14" customFormat="1" ht="11.25">
      <c r="B402" s="166"/>
      <c r="D402" s="136" t="s">
        <v>136</v>
      </c>
      <c r="E402" s="167" t="s">
        <v>19</v>
      </c>
      <c r="F402" s="168" t="s">
        <v>668</v>
      </c>
      <c r="H402" s="167" t="s">
        <v>19</v>
      </c>
      <c r="I402" s="169"/>
      <c r="L402" s="166"/>
      <c r="M402" s="170"/>
      <c r="T402" s="171"/>
      <c r="AT402" s="167" t="s">
        <v>136</v>
      </c>
      <c r="AU402" s="167" t="s">
        <v>83</v>
      </c>
      <c r="AV402" s="14" t="s">
        <v>79</v>
      </c>
      <c r="AW402" s="14" t="s">
        <v>33</v>
      </c>
      <c r="AX402" s="14" t="s">
        <v>74</v>
      </c>
      <c r="AY402" s="167" t="s">
        <v>122</v>
      </c>
    </row>
    <row r="403" spans="2:65" s="12" customFormat="1" ht="11.25">
      <c r="B403" s="142"/>
      <c r="D403" s="136" t="s">
        <v>136</v>
      </c>
      <c r="E403" s="143" t="s">
        <v>19</v>
      </c>
      <c r="F403" s="144" t="s">
        <v>669</v>
      </c>
      <c r="H403" s="145">
        <v>1397</v>
      </c>
      <c r="I403" s="146"/>
      <c r="L403" s="142"/>
      <c r="M403" s="147"/>
      <c r="T403" s="148"/>
      <c r="AT403" s="143" t="s">
        <v>136</v>
      </c>
      <c r="AU403" s="143" t="s">
        <v>83</v>
      </c>
      <c r="AV403" s="12" t="s">
        <v>83</v>
      </c>
      <c r="AW403" s="12" t="s">
        <v>33</v>
      </c>
      <c r="AX403" s="12" t="s">
        <v>79</v>
      </c>
      <c r="AY403" s="143" t="s">
        <v>122</v>
      </c>
    </row>
    <row r="404" spans="2:65" s="11" customFormat="1" ht="25.9" customHeight="1">
      <c r="B404" s="111"/>
      <c r="D404" s="112" t="s">
        <v>73</v>
      </c>
      <c r="E404" s="113" t="s">
        <v>670</v>
      </c>
      <c r="F404" s="113" t="s">
        <v>671</v>
      </c>
      <c r="I404" s="114"/>
      <c r="J404" s="115">
        <f>BK404</f>
        <v>0</v>
      </c>
      <c r="L404" s="111"/>
      <c r="M404" s="116"/>
      <c r="P404" s="117">
        <f>P405+P409+P413</f>
        <v>0</v>
      </c>
      <c r="R404" s="117">
        <f>R405+R409+R413</f>
        <v>0</v>
      </c>
      <c r="T404" s="118">
        <f>T405+T409+T413</f>
        <v>0</v>
      </c>
      <c r="AR404" s="112" t="s">
        <v>156</v>
      </c>
      <c r="AT404" s="119" t="s">
        <v>73</v>
      </c>
      <c r="AU404" s="119" t="s">
        <v>74</v>
      </c>
      <c r="AY404" s="112" t="s">
        <v>122</v>
      </c>
      <c r="BK404" s="120">
        <f>BK405+BK409+BK413</f>
        <v>0</v>
      </c>
    </row>
    <row r="405" spans="2:65" s="11" customFormat="1" ht="22.9" customHeight="1">
      <c r="B405" s="111"/>
      <c r="D405" s="112" t="s">
        <v>73</v>
      </c>
      <c r="E405" s="121" t="s">
        <v>672</v>
      </c>
      <c r="F405" s="121" t="s">
        <v>673</v>
      </c>
      <c r="I405" s="114"/>
      <c r="J405" s="122">
        <f>BK405</f>
        <v>0</v>
      </c>
      <c r="L405" s="111"/>
      <c r="M405" s="116"/>
      <c r="P405" s="117">
        <f>SUM(P406:P408)</f>
        <v>0</v>
      </c>
      <c r="R405" s="117">
        <f>SUM(R406:R408)</f>
        <v>0</v>
      </c>
      <c r="T405" s="118">
        <f>SUM(T406:T408)</f>
        <v>0</v>
      </c>
      <c r="AR405" s="112" t="s">
        <v>156</v>
      </c>
      <c r="AT405" s="119" t="s">
        <v>73</v>
      </c>
      <c r="AU405" s="119" t="s">
        <v>79</v>
      </c>
      <c r="AY405" s="112" t="s">
        <v>122</v>
      </c>
      <c r="BK405" s="120">
        <f>SUM(BK406:BK408)</f>
        <v>0</v>
      </c>
    </row>
    <row r="406" spans="2:65" s="1" customFormat="1" ht="16.5" customHeight="1">
      <c r="B406" s="32"/>
      <c r="C406" s="123" t="s">
        <v>674</v>
      </c>
      <c r="D406" s="123" t="s">
        <v>125</v>
      </c>
      <c r="E406" s="124" t="s">
        <v>675</v>
      </c>
      <c r="F406" s="125" t="s">
        <v>676</v>
      </c>
      <c r="G406" s="126" t="s">
        <v>252</v>
      </c>
      <c r="H406" s="127">
        <v>1</v>
      </c>
      <c r="I406" s="128"/>
      <c r="J406" s="129">
        <f>ROUND(I406*H406,2)</f>
        <v>0</v>
      </c>
      <c r="K406" s="125" t="s">
        <v>129</v>
      </c>
      <c r="L406" s="32"/>
      <c r="M406" s="130" t="s">
        <v>19</v>
      </c>
      <c r="N406" s="131" t="s">
        <v>45</v>
      </c>
      <c r="P406" s="132">
        <f>O406*H406</f>
        <v>0</v>
      </c>
      <c r="Q406" s="132">
        <v>0</v>
      </c>
      <c r="R406" s="132">
        <f>Q406*H406</f>
        <v>0</v>
      </c>
      <c r="S406" s="132">
        <v>0</v>
      </c>
      <c r="T406" s="133">
        <f>S406*H406</f>
        <v>0</v>
      </c>
      <c r="AR406" s="134" t="s">
        <v>677</v>
      </c>
      <c r="AT406" s="134" t="s">
        <v>125</v>
      </c>
      <c r="AU406" s="134" t="s">
        <v>83</v>
      </c>
      <c r="AY406" s="17" t="s">
        <v>122</v>
      </c>
      <c r="BE406" s="135">
        <f>IF(N406="základní",J406,0)</f>
        <v>0</v>
      </c>
      <c r="BF406" s="135">
        <f>IF(N406="snížená",J406,0)</f>
        <v>0</v>
      </c>
      <c r="BG406" s="135">
        <f>IF(N406="zákl. přenesená",J406,0)</f>
        <v>0</v>
      </c>
      <c r="BH406" s="135">
        <f>IF(N406="sníž. přenesená",J406,0)</f>
        <v>0</v>
      </c>
      <c r="BI406" s="135">
        <f>IF(N406="nulová",J406,0)</f>
        <v>0</v>
      </c>
      <c r="BJ406" s="17" t="s">
        <v>79</v>
      </c>
      <c r="BK406" s="135">
        <f>ROUND(I406*H406,2)</f>
        <v>0</v>
      </c>
      <c r="BL406" s="17" t="s">
        <v>677</v>
      </c>
      <c r="BM406" s="134" t="s">
        <v>678</v>
      </c>
    </row>
    <row r="407" spans="2:65" s="1" customFormat="1" ht="11.25">
      <c r="B407" s="32"/>
      <c r="D407" s="136" t="s">
        <v>132</v>
      </c>
      <c r="F407" s="137" t="s">
        <v>676</v>
      </c>
      <c r="I407" s="138"/>
      <c r="L407" s="32"/>
      <c r="M407" s="139"/>
      <c r="T407" s="53"/>
      <c r="AT407" s="17" t="s">
        <v>132</v>
      </c>
      <c r="AU407" s="17" t="s">
        <v>83</v>
      </c>
    </row>
    <row r="408" spans="2:65" s="1" customFormat="1" ht="11.25">
      <c r="B408" s="32"/>
      <c r="D408" s="140" t="s">
        <v>134</v>
      </c>
      <c r="F408" s="141" t="s">
        <v>679</v>
      </c>
      <c r="I408" s="138"/>
      <c r="L408" s="32"/>
      <c r="M408" s="139"/>
      <c r="T408" s="53"/>
      <c r="AT408" s="17" t="s">
        <v>134</v>
      </c>
      <c r="AU408" s="17" t="s">
        <v>83</v>
      </c>
    </row>
    <row r="409" spans="2:65" s="11" customFormat="1" ht="22.9" customHeight="1">
      <c r="B409" s="111"/>
      <c r="D409" s="112" t="s">
        <v>73</v>
      </c>
      <c r="E409" s="121" t="s">
        <v>680</v>
      </c>
      <c r="F409" s="121" t="s">
        <v>681</v>
      </c>
      <c r="I409" s="114"/>
      <c r="J409" s="122">
        <f>BK409</f>
        <v>0</v>
      </c>
      <c r="L409" s="111"/>
      <c r="M409" s="116"/>
      <c r="P409" s="117">
        <f>SUM(P410:P412)</f>
        <v>0</v>
      </c>
      <c r="R409" s="117">
        <f>SUM(R410:R412)</f>
        <v>0</v>
      </c>
      <c r="T409" s="118">
        <f>SUM(T410:T412)</f>
        <v>0</v>
      </c>
      <c r="AR409" s="112" t="s">
        <v>156</v>
      </c>
      <c r="AT409" s="119" t="s">
        <v>73</v>
      </c>
      <c r="AU409" s="119" t="s">
        <v>79</v>
      </c>
      <c r="AY409" s="112" t="s">
        <v>122</v>
      </c>
      <c r="BK409" s="120">
        <f>SUM(BK410:BK412)</f>
        <v>0</v>
      </c>
    </row>
    <row r="410" spans="2:65" s="1" customFormat="1" ht="16.5" customHeight="1">
      <c r="B410" s="32"/>
      <c r="C410" s="123" t="s">
        <v>682</v>
      </c>
      <c r="D410" s="123" t="s">
        <v>125</v>
      </c>
      <c r="E410" s="124" t="s">
        <v>683</v>
      </c>
      <c r="F410" s="125" t="s">
        <v>681</v>
      </c>
      <c r="G410" s="126" t="s">
        <v>252</v>
      </c>
      <c r="H410" s="127">
        <v>1</v>
      </c>
      <c r="I410" s="128"/>
      <c r="J410" s="129">
        <f>ROUND(I410*H410,2)</f>
        <v>0</v>
      </c>
      <c r="K410" s="125" t="s">
        <v>129</v>
      </c>
      <c r="L410" s="32"/>
      <c r="M410" s="130" t="s">
        <v>19</v>
      </c>
      <c r="N410" s="131" t="s">
        <v>45</v>
      </c>
      <c r="P410" s="132">
        <f>O410*H410</f>
        <v>0</v>
      </c>
      <c r="Q410" s="132">
        <v>0</v>
      </c>
      <c r="R410" s="132">
        <f>Q410*H410</f>
        <v>0</v>
      </c>
      <c r="S410" s="132">
        <v>0</v>
      </c>
      <c r="T410" s="133">
        <f>S410*H410</f>
        <v>0</v>
      </c>
      <c r="AR410" s="134" t="s">
        <v>677</v>
      </c>
      <c r="AT410" s="134" t="s">
        <v>125</v>
      </c>
      <c r="AU410" s="134" t="s">
        <v>83</v>
      </c>
      <c r="AY410" s="17" t="s">
        <v>122</v>
      </c>
      <c r="BE410" s="135">
        <f>IF(N410="základní",J410,0)</f>
        <v>0</v>
      </c>
      <c r="BF410" s="135">
        <f>IF(N410="snížená",J410,0)</f>
        <v>0</v>
      </c>
      <c r="BG410" s="135">
        <f>IF(N410="zákl. přenesená",J410,0)</f>
        <v>0</v>
      </c>
      <c r="BH410" s="135">
        <f>IF(N410="sníž. přenesená",J410,0)</f>
        <v>0</v>
      </c>
      <c r="BI410" s="135">
        <f>IF(N410="nulová",J410,0)</f>
        <v>0</v>
      </c>
      <c r="BJ410" s="17" t="s">
        <v>79</v>
      </c>
      <c r="BK410" s="135">
        <f>ROUND(I410*H410,2)</f>
        <v>0</v>
      </c>
      <c r="BL410" s="17" t="s">
        <v>677</v>
      </c>
      <c r="BM410" s="134" t="s">
        <v>684</v>
      </c>
    </row>
    <row r="411" spans="2:65" s="1" customFormat="1" ht="11.25">
      <c r="B411" s="32"/>
      <c r="D411" s="136" t="s">
        <v>132</v>
      </c>
      <c r="F411" s="137" t="s">
        <v>681</v>
      </c>
      <c r="I411" s="138"/>
      <c r="L411" s="32"/>
      <c r="M411" s="139"/>
      <c r="T411" s="53"/>
      <c r="AT411" s="17" t="s">
        <v>132</v>
      </c>
      <c r="AU411" s="17" t="s">
        <v>83</v>
      </c>
    </row>
    <row r="412" spans="2:65" s="1" customFormat="1" ht="11.25">
      <c r="B412" s="32"/>
      <c r="D412" s="140" t="s">
        <v>134</v>
      </c>
      <c r="F412" s="141" t="s">
        <v>685</v>
      </c>
      <c r="I412" s="138"/>
      <c r="L412" s="32"/>
      <c r="M412" s="139"/>
      <c r="T412" s="53"/>
      <c r="AT412" s="17" t="s">
        <v>134</v>
      </c>
      <c r="AU412" s="17" t="s">
        <v>83</v>
      </c>
    </row>
    <row r="413" spans="2:65" s="11" customFormat="1" ht="22.9" customHeight="1">
      <c r="B413" s="111"/>
      <c r="D413" s="112" t="s">
        <v>73</v>
      </c>
      <c r="E413" s="121" t="s">
        <v>686</v>
      </c>
      <c r="F413" s="121" t="s">
        <v>687</v>
      </c>
      <c r="I413" s="114"/>
      <c r="J413" s="122">
        <f>BK413</f>
        <v>0</v>
      </c>
      <c r="L413" s="111"/>
      <c r="M413" s="116"/>
      <c r="P413" s="117">
        <f>SUM(P414:P416)</f>
        <v>0</v>
      </c>
      <c r="R413" s="117">
        <f>SUM(R414:R416)</f>
        <v>0</v>
      </c>
      <c r="T413" s="118">
        <f>SUM(T414:T416)</f>
        <v>0</v>
      </c>
      <c r="AR413" s="112" t="s">
        <v>156</v>
      </c>
      <c r="AT413" s="119" t="s">
        <v>73</v>
      </c>
      <c r="AU413" s="119" t="s">
        <v>79</v>
      </c>
      <c r="AY413" s="112" t="s">
        <v>122</v>
      </c>
      <c r="BK413" s="120">
        <f>SUM(BK414:BK416)</f>
        <v>0</v>
      </c>
    </row>
    <row r="414" spans="2:65" s="1" customFormat="1" ht="16.5" customHeight="1">
      <c r="B414" s="32"/>
      <c r="C414" s="123" t="s">
        <v>688</v>
      </c>
      <c r="D414" s="123" t="s">
        <v>125</v>
      </c>
      <c r="E414" s="124" t="s">
        <v>689</v>
      </c>
      <c r="F414" s="125" t="s">
        <v>690</v>
      </c>
      <c r="G414" s="126" t="s">
        <v>252</v>
      </c>
      <c r="H414" s="127">
        <v>1</v>
      </c>
      <c r="I414" s="128"/>
      <c r="J414" s="129">
        <f>ROUND(I414*H414,2)</f>
        <v>0</v>
      </c>
      <c r="K414" s="125" t="s">
        <v>129</v>
      </c>
      <c r="L414" s="32"/>
      <c r="M414" s="130" t="s">
        <v>19</v>
      </c>
      <c r="N414" s="131" t="s">
        <v>45</v>
      </c>
      <c r="P414" s="132">
        <f>O414*H414</f>
        <v>0</v>
      </c>
      <c r="Q414" s="132">
        <v>0</v>
      </c>
      <c r="R414" s="132">
        <f>Q414*H414</f>
        <v>0</v>
      </c>
      <c r="S414" s="132">
        <v>0</v>
      </c>
      <c r="T414" s="133">
        <f>S414*H414</f>
        <v>0</v>
      </c>
      <c r="AR414" s="134" t="s">
        <v>677</v>
      </c>
      <c r="AT414" s="134" t="s">
        <v>125</v>
      </c>
      <c r="AU414" s="134" t="s">
        <v>83</v>
      </c>
      <c r="AY414" s="17" t="s">
        <v>122</v>
      </c>
      <c r="BE414" s="135">
        <f>IF(N414="základní",J414,0)</f>
        <v>0</v>
      </c>
      <c r="BF414" s="135">
        <f>IF(N414="snížená",J414,0)</f>
        <v>0</v>
      </c>
      <c r="BG414" s="135">
        <f>IF(N414="zákl. přenesená",J414,0)</f>
        <v>0</v>
      </c>
      <c r="BH414" s="135">
        <f>IF(N414="sníž. přenesená",J414,0)</f>
        <v>0</v>
      </c>
      <c r="BI414" s="135">
        <f>IF(N414="nulová",J414,0)</f>
        <v>0</v>
      </c>
      <c r="BJ414" s="17" t="s">
        <v>79</v>
      </c>
      <c r="BK414" s="135">
        <f>ROUND(I414*H414,2)</f>
        <v>0</v>
      </c>
      <c r="BL414" s="17" t="s">
        <v>677</v>
      </c>
      <c r="BM414" s="134" t="s">
        <v>691</v>
      </c>
    </row>
    <row r="415" spans="2:65" s="1" customFormat="1" ht="11.25">
      <c r="B415" s="32"/>
      <c r="D415" s="136" t="s">
        <v>132</v>
      </c>
      <c r="F415" s="137" t="s">
        <v>690</v>
      </c>
      <c r="I415" s="138"/>
      <c r="L415" s="32"/>
      <c r="M415" s="139"/>
      <c r="T415" s="53"/>
      <c r="AT415" s="17" t="s">
        <v>132</v>
      </c>
      <c r="AU415" s="17" t="s">
        <v>83</v>
      </c>
    </row>
    <row r="416" spans="2:65" s="1" customFormat="1" ht="11.25">
      <c r="B416" s="32"/>
      <c r="D416" s="140" t="s">
        <v>134</v>
      </c>
      <c r="F416" s="141" t="s">
        <v>692</v>
      </c>
      <c r="I416" s="138"/>
      <c r="L416" s="32"/>
      <c r="M416" s="173"/>
      <c r="N416" s="174"/>
      <c r="O416" s="174"/>
      <c r="P416" s="174"/>
      <c r="Q416" s="174"/>
      <c r="R416" s="174"/>
      <c r="S416" s="174"/>
      <c r="T416" s="175"/>
      <c r="AT416" s="17" t="s">
        <v>134</v>
      </c>
      <c r="AU416" s="17" t="s">
        <v>83</v>
      </c>
    </row>
    <row r="417" spans="2:12" s="1" customFormat="1" ht="6.95" customHeight="1">
      <c r="B417" s="41"/>
      <c r="C417" s="42"/>
      <c r="D417" s="42"/>
      <c r="E417" s="42"/>
      <c r="F417" s="42"/>
      <c r="G417" s="42"/>
      <c r="H417" s="42"/>
      <c r="I417" s="42"/>
      <c r="J417" s="42"/>
      <c r="K417" s="42"/>
      <c r="L417" s="32"/>
    </row>
  </sheetData>
  <sheetProtection algorithmName="SHA-512" hashValue="NVFAxw3j20t8GjxJh6sSo4ZpblmC1wESNMK57L3kAdtCPPA7kO0y54cW+OVxXP7vZADyAiVtqtI6ZRXsnb44NQ==" saltValue="jIp6gGdWVAENdalzkOuKudHC70siprPZ0Yd6VkDRtn97U+pLSLvNSvkh2LmDVGZ72ijfJgrr6FfJKqpJzSazxQ==" spinCount="100000" sheet="1" objects="1" scenarios="1" formatColumns="0" formatRows="0" autoFilter="0"/>
  <autoFilter ref="C93:K416" xr:uid="{00000000-0009-0000-0000-000001000000}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99" r:id="rId1" xr:uid="{00000000-0004-0000-0100-000000000000}"/>
    <hyperlink ref="F103" r:id="rId2" xr:uid="{00000000-0004-0000-0100-000001000000}"/>
    <hyperlink ref="F107" r:id="rId3" xr:uid="{00000000-0004-0000-0100-000002000000}"/>
    <hyperlink ref="F110" r:id="rId4" xr:uid="{00000000-0004-0000-0100-000003000000}"/>
    <hyperlink ref="F113" r:id="rId5" xr:uid="{00000000-0004-0000-0100-000004000000}"/>
    <hyperlink ref="F116" r:id="rId6" xr:uid="{00000000-0004-0000-0100-000005000000}"/>
    <hyperlink ref="F120" r:id="rId7" xr:uid="{00000000-0004-0000-0100-000006000000}"/>
    <hyperlink ref="F123" r:id="rId8" xr:uid="{00000000-0004-0000-0100-000007000000}"/>
    <hyperlink ref="F127" r:id="rId9" xr:uid="{00000000-0004-0000-0100-000008000000}"/>
    <hyperlink ref="F130" r:id="rId10" xr:uid="{00000000-0004-0000-0100-000009000000}"/>
    <hyperlink ref="F133" r:id="rId11" xr:uid="{00000000-0004-0000-0100-00000A000000}"/>
    <hyperlink ref="F136" r:id="rId12" xr:uid="{00000000-0004-0000-0100-00000B000000}"/>
    <hyperlink ref="F139" r:id="rId13" xr:uid="{00000000-0004-0000-0100-00000C000000}"/>
    <hyperlink ref="F143" r:id="rId14" xr:uid="{00000000-0004-0000-0100-00000D000000}"/>
    <hyperlink ref="F146" r:id="rId15" xr:uid="{00000000-0004-0000-0100-00000E000000}"/>
    <hyperlink ref="F149" r:id="rId16" xr:uid="{00000000-0004-0000-0100-00000F000000}"/>
    <hyperlink ref="F153" r:id="rId17" xr:uid="{00000000-0004-0000-0100-000010000000}"/>
    <hyperlink ref="F158" r:id="rId18" xr:uid="{00000000-0004-0000-0100-000011000000}"/>
    <hyperlink ref="F164" r:id="rId19" xr:uid="{00000000-0004-0000-0100-000012000000}"/>
    <hyperlink ref="F170" r:id="rId20" xr:uid="{00000000-0004-0000-0100-000013000000}"/>
    <hyperlink ref="F173" r:id="rId21" xr:uid="{00000000-0004-0000-0100-000014000000}"/>
    <hyperlink ref="F176" r:id="rId22" xr:uid="{00000000-0004-0000-0100-000015000000}"/>
    <hyperlink ref="F179" r:id="rId23" xr:uid="{00000000-0004-0000-0100-000016000000}"/>
    <hyperlink ref="F182" r:id="rId24" xr:uid="{00000000-0004-0000-0100-000017000000}"/>
    <hyperlink ref="F189" r:id="rId25" xr:uid="{00000000-0004-0000-0100-000018000000}"/>
    <hyperlink ref="F193" r:id="rId26" xr:uid="{00000000-0004-0000-0100-000019000000}"/>
    <hyperlink ref="F196" r:id="rId27" xr:uid="{00000000-0004-0000-0100-00001A000000}"/>
    <hyperlink ref="F203" r:id="rId28" xr:uid="{00000000-0004-0000-0100-00001B000000}"/>
    <hyperlink ref="F206" r:id="rId29" xr:uid="{00000000-0004-0000-0100-00001C000000}"/>
    <hyperlink ref="F210" r:id="rId30" xr:uid="{00000000-0004-0000-0100-00001D000000}"/>
    <hyperlink ref="F213" r:id="rId31" xr:uid="{00000000-0004-0000-0100-00001E000000}"/>
    <hyperlink ref="F216" r:id="rId32" xr:uid="{00000000-0004-0000-0100-00001F000000}"/>
    <hyperlink ref="F219" r:id="rId33" xr:uid="{00000000-0004-0000-0100-000020000000}"/>
    <hyperlink ref="F222" r:id="rId34" xr:uid="{00000000-0004-0000-0100-000021000000}"/>
    <hyperlink ref="F228" r:id="rId35" xr:uid="{00000000-0004-0000-0100-000022000000}"/>
    <hyperlink ref="F231" r:id="rId36" xr:uid="{00000000-0004-0000-0100-000023000000}"/>
    <hyperlink ref="F234" r:id="rId37" xr:uid="{00000000-0004-0000-0100-000024000000}"/>
    <hyperlink ref="F239" r:id="rId38" xr:uid="{00000000-0004-0000-0100-000025000000}"/>
    <hyperlink ref="F249" r:id="rId39" xr:uid="{00000000-0004-0000-0100-000026000000}"/>
    <hyperlink ref="F254" r:id="rId40" xr:uid="{00000000-0004-0000-0100-000027000000}"/>
    <hyperlink ref="F262" r:id="rId41" xr:uid="{00000000-0004-0000-0100-000028000000}"/>
    <hyperlink ref="F265" r:id="rId42" xr:uid="{00000000-0004-0000-0100-000029000000}"/>
    <hyperlink ref="F268" r:id="rId43" xr:uid="{00000000-0004-0000-0100-00002A000000}"/>
    <hyperlink ref="F271" r:id="rId44" xr:uid="{00000000-0004-0000-0100-00002B000000}"/>
    <hyperlink ref="F274" r:id="rId45" xr:uid="{00000000-0004-0000-0100-00002C000000}"/>
    <hyperlink ref="F277" r:id="rId46" xr:uid="{00000000-0004-0000-0100-00002D000000}"/>
    <hyperlink ref="F281" r:id="rId47" xr:uid="{00000000-0004-0000-0100-00002E000000}"/>
    <hyperlink ref="F284" r:id="rId48" xr:uid="{00000000-0004-0000-0100-00002F000000}"/>
    <hyperlink ref="F287" r:id="rId49" xr:uid="{00000000-0004-0000-0100-000030000000}"/>
    <hyperlink ref="F292" r:id="rId50" xr:uid="{00000000-0004-0000-0100-000031000000}"/>
    <hyperlink ref="F296" r:id="rId51" xr:uid="{00000000-0004-0000-0100-000032000000}"/>
    <hyperlink ref="F300" r:id="rId52" xr:uid="{00000000-0004-0000-0100-000033000000}"/>
    <hyperlink ref="F303" r:id="rId53" xr:uid="{00000000-0004-0000-0100-000034000000}"/>
    <hyperlink ref="F311" r:id="rId54" xr:uid="{00000000-0004-0000-0100-000035000000}"/>
    <hyperlink ref="F317" r:id="rId55" xr:uid="{00000000-0004-0000-0100-000036000000}"/>
    <hyperlink ref="F327" r:id="rId56" xr:uid="{00000000-0004-0000-0100-000037000000}"/>
    <hyperlink ref="F332" r:id="rId57" xr:uid="{00000000-0004-0000-0100-000038000000}"/>
    <hyperlink ref="F338" r:id="rId58" xr:uid="{00000000-0004-0000-0100-000039000000}"/>
    <hyperlink ref="F345" r:id="rId59" xr:uid="{00000000-0004-0000-0100-00003A000000}"/>
    <hyperlink ref="F348" r:id="rId60" xr:uid="{00000000-0004-0000-0100-00003B000000}"/>
    <hyperlink ref="F351" r:id="rId61" xr:uid="{00000000-0004-0000-0100-00003C000000}"/>
    <hyperlink ref="F354" r:id="rId62" xr:uid="{00000000-0004-0000-0100-00003D000000}"/>
    <hyperlink ref="F357" r:id="rId63" xr:uid="{00000000-0004-0000-0100-00003E000000}"/>
    <hyperlink ref="F360" r:id="rId64" xr:uid="{00000000-0004-0000-0100-00003F000000}"/>
    <hyperlink ref="F363" r:id="rId65" xr:uid="{00000000-0004-0000-0100-000040000000}"/>
    <hyperlink ref="F366" r:id="rId66" xr:uid="{00000000-0004-0000-0100-000041000000}"/>
    <hyperlink ref="F369" r:id="rId67" xr:uid="{00000000-0004-0000-0100-000042000000}"/>
    <hyperlink ref="F372" r:id="rId68" xr:uid="{00000000-0004-0000-0100-000043000000}"/>
    <hyperlink ref="F376" r:id="rId69" xr:uid="{00000000-0004-0000-0100-000044000000}"/>
    <hyperlink ref="F380" r:id="rId70" xr:uid="{00000000-0004-0000-0100-000045000000}"/>
    <hyperlink ref="F394" r:id="rId71" xr:uid="{00000000-0004-0000-0100-000046000000}"/>
    <hyperlink ref="F398" r:id="rId72" xr:uid="{00000000-0004-0000-0100-000047000000}"/>
    <hyperlink ref="F401" r:id="rId73" xr:uid="{00000000-0004-0000-0100-000048000000}"/>
    <hyperlink ref="F408" r:id="rId74" xr:uid="{00000000-0004-0000-0100-000049000000}"/>
    <hyperlink ref="F412" r:id="rId75" xr:uid="{00000000-0004-0000-0100-00004A000000}"/>
    <hyperlink ref="F416" r:id="rId76" xr:uid="{00000000-0004-0000-0100-00004B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76" customWidth="1"/>
    <col min="2" max="2" width="1.6640625" style="176" customWidth="1"/>
    <col min="3" max="4" width="5" style="176" customWidth="1"/>
    <col min="5" max="5" width="11.6640625" style="176" customWidth="1"/>
    <col min="6" max="6" width="9.1640625" style="176" customWidth="1"/>
    <col min="7" max="7" width="5" style="176" customWidth="1"/>
    <col min="8" max="8" width="77.83203125" style="176" customWidth="1"/>
    <col min="9" max="10" width="20" style="176" customWidth="1"/>
    <col min="11" max="11" width="1.6640625" style="176" customWidth="1"/>
  </cols>
  <sheetData>
    <row r="1" spans="2:11" customFormat="1" ht="37.5" customHeight="1"/>
    <row r="2" spans="2:11" customFormat="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5" customFormat="1" ht="45" customHeight="1">
      <c r="B3" s="180"/>
      <c r="C3" s="297" t="s">
        <v>693</v>
      </c>
      <c r="D3" s="297"/>
      <c r="E3" s="297"/>
      <c r="F3" s="297"/>
      <c r="G3" s="297"/>
      <c r="H3" s="297"/>
      <c r="I3" s="297"/>
      <c r="J3" s="297"/>
      <c r="K3" s="181"/>
    </row>
    <row r="4" spans="2:11" customFormat="1" ht="25.5" customHeight="1">
      <c r="B4" s="182"/>
      <c r="C4" s="302" t="s">
        <v>694</v>
      </c>
      <c r="D4" s="302"/>
      <c r="E4" s="302"/>
      <c r="F4" s="302"/>
      <c r="G4" s="302"/>
      <c r="H4" s="302"/>
      <c r="I4" s="302"/>
      <c r="J4" s="302"/>
      <c r="K4" s="183"/>
    </row>
    <row r="5" spans="2:11" customFormat="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customFormat="1" ht="15" customHeight="1">
      <c r="B6" s="182"/>
      <c r="C6" s="301" t="s">
        <v>695</v>
      </c>
      <c r="D6" s="301"/>
      <c r="E6" s="301"/>
      <c r="F6" s="301"/>
      <c r="G6" s="301"/>
      <c r="H6" s="301"/>
      <c r="I6" s="301"/>
      <c r="J6" s="301"/>
      <c r="K6" s="183"/>
    </row>
    <row r="7" spans="2:11" customFormat="1" ht="15" customHeight="1">
      <c r="B7" s="186"/>
      <c r="C7" s="301" t="s">
        <v>696</v>
      </c>
      <c r="D7" s="301"/>
      <c r="E7" s="301"/>
      <c r="F7" s="301"/>
      <c r="G7" s="301"/>
      <c r="H7" s="301"/>
      <c r="I7" s="301"/>
      <c r="J7" s="301"/>
      <c r="K7" s="183"/>
    </row>
    <row r="8" spans="2:11" customFormat="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customFormat="1" ht="15" customHeight="1">
      <c r="B9" s="186"/>
      <c r="C9" s="301" t="s">
        <v>697</v>
      </c>
      <c r="D9" s="301"/>
      <c r="E9" s="301"/>
      <c r="F9" s="301"/>
      <c r="G9" s="301"/>
      <c r="H9" s="301"/>
      <c r="I9" s="301"/>
      <c r="J9" s="301"/>
      <c r="K9" s="183"/>
    </row>
    <row r="10" spans="2:11" customFormat="1" ht="15" customHeight="1">
      <c r="B10" s="186"/>
      <c r="C10" s="185"/>
      <c r="D10" s="301" t="s">
        <v>698</v>
      </c>
      <c r="E10" s="301"/>
      <c r="F10" s="301"/>
      <c r="G10" s="301"/>
      <c r="H10" s="301"/>
      <c r="I10" s="301"/>
      <c r="J10" s="301"/>
      <c r="K10" s="183"/>
    </row>
    <row r="11" spans="2:11" customFormat="1" ht="15" customHeight="1">
      <c r="B11" s="186"/>
      <c r="C11" s="187"/>
      <c r="D11" s="301" t="s">
        <v>699</v>
      </c>
      <c r="E11" s="301"/>
      <c r="F11" s="301"/>
      <c r="G11" s="301"/>
      <c r="H11" s="301"/>
      <c r="I11" s="301"/>
      <c r="J11" s="301"/>
      <c r="K11" s="183"/>
    </row>
    <row r="12" spans="2:11" customFormat="1" ht="15" customHeight="1">
      <c r="B12" s="186"/>
      <c r="C12" s="187"/>
      <c r="D12" s="185"/>
      <c r="E12" s="185"/>
      <c r="F12" s="185"/>
      <c r="G12" s="185"/>
      <c r="H12" s="185"/>
      <c r="I12" s="185"/>
      <c r="J12" s="185"/>
      <c r="K12" s="183"/>
    </row>
    <row r="13" spans="2:11" customFormat="1" ht="15" customHeight="1">
      <c r="B13" s="186"/>
      <c r="C13" s="187"/>
      <c r="D13" s="188" t="s">
        <v>700</v>
      </c>
      <c r="E13" s="185"/>
      <c r="F13" s="185"/>
      <c r="G13" s="185"/>
      <c r="H13" s="185"/>
      <c r="I13" s="185"/>
      <c r="J13" s="185"/>
      <c r="K13" s="183"/>
    </row>
    <row r="14" spans="2:11" customFormat="1" ht="12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3"/>
    </row>
    <row r="15" spans="2:11" customFormat="1" ht="15" customHeight="1">
      <c r="B15" s="186"/>
      <c r="C15" s="187"/>
      <c r="D15" s="301" t="s">
        <v>701</v>
      </c>
      <c r="E15" s="301"/>
      <c r="F15" s="301"/>
      <c r="G15" s="301"/>
      <c r="H15" s="301"/>
      <c r="I15" s="301"/>
      <c r="J15" s="301"/>
      <c r="K15" s="183"/>
    </row>
    <row r="16" spans="2:11" customFormat="1" ht="15" customHeight="1">
      <c r="B16" s="186"/>
      <c r="C16" s="187"/>
      <c r="D16" s="301" t="s">
        <v>702</v>
      </c>
      <c r="E16" s="301"/>
      <c r="F16" s="301"/>
      <c r="G16" s="301"/>
      <c r="H16" s="301"/>
      <c r="I16" s="301"/>
      <c r="J16" s="301"/>
      <c r="K16" s="183"/>
    </row>
    <row r="17" spans="2:11" customFormat="1" ht="15" customHeight="1">
      <c r="B17" s="186"/>
      <c r="C17" s="187"/>
      <c r="D17" s="301" t="s">
        <v>703</v>
      </c>
      <c r="E17" s="301"/>
      <c r="F17" s="301"/>
      <c r="G17" s="301"/>
      <c r="H17" s="301"/>
      <c r="I17" s="301"/>
      <c r="J17" s="301"/>
      <c r="K17" s="183"/>
    </row>
    <row r="18" spans="2:11" customFormat="1" ht="15" customHeight="1">
      <c r="B18" s="186"/>
      <c r="C18" s="187"/>
      <c r="D18" s="187"/>
      <c r="E18" s="189" t="s">
        <v>81</v>
      </c>
      <c r="F18" s="301" t="s">
        <v>704</v>
      </c>
      <c r="G18" s="301"/>
      <c r="H18" s="301"/>
      <c r="I18" s="301"/>
      <c r="J18" s="301"/>
      <c r="K18" s="183"/>
    </row>
    <row r="19" spans="2:11" customFormat="1" ht="15" customHeight="1">
      <c r="B19" s="186"/>
      <c r="C19" s="187"/>
      <c r="D19" s="187"/>
      <c r="E19" s="189" t="s">
        <v>705</v>
      </c>
      <c r="F19" s="301" t="s">
        <v>706</v>
      </c>
      <c r="G19" s="301"/>
      <c r="H19" s="301"/>
      <c r="I19" s="301"/>
      <c r="J19" s="301"/>
      <c r="K19" s="183"/>
    </row>
    <row r="20" spans="2:11" customFormat="1" ht="15" customHeight="1">
      <c r="B20" s="186"/>
      <c r="C20" s="187"/>
      <c r="D20" s="187"/>
      <c r="E20" s="189" t="s">
        <v>707</v>
      </c>
      <c r="F20" s="301" t="s">
        <v>708</v>
      </c>
      <c r="G20" s="301"/>
      <c r="H20" s="301"/>
      <c r="I20" s="301"/>
      <c r="J20" s="301"/>
      <c r="K20" s="183"/>
    </row>
    <row r="21" spans="2:11" customFormat="1" ht="15" customHeight="1">
      <c r="B21" s="186"/>
      <c r="C21" s="187"/>
      <c r="D21" s="187"/>
      <c r="E21" s="189" t="s">
        <v>709</v>
      </c>
      <c r="F21" s="301" t="s">
        <v>710</v>
      </c>
      <c r="G21" s="301"/>
      <c r="H21" s="301"/>
      <c r="I21" s="301"/>
      <c r="J21" s="301"/>
      <c r="K21" s="183"/>
    </row>
    <row r="22" spans="2:11" customFormat="1" ht="15" customHeight="1">
      <c r="B22" s="186"/>
      <c r="C22" s="187"/>
      <c r="D22" s="187"/>
      <c r="E22" s="189" t="s">
        <v>711</v>
      </c>
      <c r="F22" s="301" t="s">
        <v>712</v>
      </c>
      <c r="G22" s="301"/>
      <c r="H22" s="301"/>
      <c r="I22" s="301"/>
      <c r="J22" s="301"/>
      <c r="K22" s="183"/>
    </row>
    <row r="23" spans="2:11" customFormat="1" ht="15" customHeight="1">
      <c r="B23" s="186"/>
      <c r="C23" s="187"/>
      <c r="D23" s="187"/>
      <c r="E23" s="189" t="s">
        <v>713</v>
      </c>
      <c r="F23" s="301" t="s">
        <v>714</v>
      </c>
      <c r="G23" s="301"/>
      <c r="H23" s="301"/>
      <c r="I23" s="301"/>
      <c r="J23" s="301"/>
      <c r="K23" s="183"/>
    </row>
    <row r="24" spans="2:11" customFormat="1" ht="12.7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3"/>
    </row>
    <row r="25" spans="2:11" customFormat="1" ht="15" customHeight="1">
      <c r="B25" s="186"/>
      <c r="C25" s="301" t="s">
        <v>715</v>
      </c>
      <c r="D25" s="301"/>
      <c r="E25" s="301"/>
      <c r="F25" s="301"/>
      <c r="G25" s="301"/>
      <c r="H25" s="301"/>
      <c r="I25" s="301"/>
      <c r="J25" s="301"/>
      <c r="K25" s="183"/>
    </row>
    <row r="26" spans="2:11" customFormat="1" ht="15" customHeight="1">
      <c r="B26" s="186"/>
      <c r="C26" s="301" t="s">
        <v>716</v>
      </c>
      <c r="D26" s="301"/>
      <c r="E26" s="301"/>
      <c r="F26" s="301"/>
      <c r="G26" s="301"/>
      <c r="H26" s="301"/>
      <c r="I26" s="301"/>
      <c r="J26" s="301"/>
      <c r="K26" s="183"/>
    </row>
    <row r="27" spans="2:11" customFormat="1" ht="15" customHeight="1">
      <c r="B27" s="186"/>
      <c r="C27" s="185"/>
      <c r="D27" s="301" t="s">
        <v>717</v>
      </c>
      <c r="E27" s="301"/>
      <c r="F27" s="301"/>
      <c r="G27" s="301"/>
      <c r="H27" s="301"/>
      <c r="I27" s="301"/>
      <c r="J27" s="301"/>
      <c r="K27" s="183"/>
    </row>
    <row r="28" spans="2:11" customFormat="1" ht="15" customHeight="1">
      <c r="B28" s="186"/>
      <c r="C28" s="187"/>
      <c r="D28" s="301" t="s">
        <v>718</v>
      </c>
      <c r="E28" s="301"/>
      <c r="F28" s="301"/>
      <c r="G28" s="301"/>
      <c r="H28" s="301"/>
      <c r="I28" s="301"/>
      <c r="J28" s="301"/>
      <c r="K28" s="183"/>
    </row>
    <row r="29" spans="2:11" customFormat="1" ht="12.7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3"/>
    </row>
    <row r="30" spans="2:11" customFormat="1" ht="15" customHeight="1">
      <c r="B30" s="186"/>
      <c r="C30" s="187"/>
      <c r="D30" s="301" t="s">
        <v>719</v>
      </c>
      <c r="E30" s="301"/>
      <c r="F30" s="301"/>
      <c r="G30" s="301"/>
      <c r="H30" s="301"/>
      <c r="I30" s="301"/>
      <c r="J30" s="301"/>
      <c r="K30" s="183"/>
    </row>
    <row r="31" spans="2:11" customFormat="1" ht="15" customHeight="1">
      <c r="B31" s="186"/>
      <c r="C31" s="187"/>
      <c r="D31" s="301" t="s">
        <v>720</v>
      </c>
      <c r="E31" s="301"/>
      <c r="F31" s="301"/>
      <c r="G31" s="301"/>
      <c r="H31" s="301"/>
      <c r="I31" s="301"/>
      <c r="J31" s="301"/>
      <c r="K31" s="183"/>
    </row>
    <row r="32" spans="2:11" customFormat="1" ht="12.75" customHeight="1">
      <c r="B32" s="186"/>
      <c r="C32" s="187"/>
      <c r="D32" s="187"/>
      <c r="E32" s="187"/>
      <c r="F32" s="187"/>
      <c r="G32" s="187"/>
      <c r="H32" s="187"/>
      <c r="I32" s="187"/>
      <c r="J32" s="187"/>
      <c r="K32" s="183"/>
    </row>
    <row r="33" spans="2:11" customFormat="1" ht="15" customHeight="1">
      <c r="B33" s="186"/>
      <c r="C33" s="187"/>
      <c r="D33" s="301" t="s">
        <v>721</v>
      </c>
      <c r="E33" s="301"/>
      <c r="F33" s="301"/>
      <c r="G33" s="301"/>
      <c r="H33" s="301"/>
      <c r="I33" s="301"/>
      <c r="J33" s="301"/>
      <c r="K33" s="183"/>
    </row>
    <row r="34" spans="2:11" customFormat="1" ht="15" customHeight="1">
      <c r="B34" s="186"/>
      <c r="C34" s="187"/>
      <c r="D34" s="301" t="s">
        <v>722</v>
      </c>
      <c r="E34" s="301"/>
      <c r="F34" s="301"/>
      <c r="G34" s="301"/>
      <c r="H34" s="301"/>
      <c r="I34" s="301"/>
      <c r="J34" s="301"/>
      <c r="K34" s="183"/>
    </row>
    <row r="35" spans="2:11" customFormat="1" ht="15" customHeight="1">
      <c r="B35" s="186"/>
      <c r="C35" s="187"/>
      <c r="D35" s="301" t="s">
        <v>723</v>
      </c>
      <c r="E35" s="301"/>
      <c r="F35" s="301"/>
      <c r="G35" s="301"/>
      <c r="H35" s="301"/>
      <c r="I35" s="301"/>
      <c r="J35" s="301"/>
      <c r="K35" s="183"/>
    </row>
    <row r="36" spans="2:11" customFormat="1" ht="15" customHeight="1">
      <c r="B36" s="186"/>
      <c r="C36" s="187"/>
      <c r="D36" s="185"/>
      <c r="E36" s="188" t="s">
        <v>108</v>
      </c>
      <c r="F36" s="185"/>
      <c r="G36" s="301" t="s">
        <v>724</v>
      </c>
      <c r="H36" s="301"/>
      <c r="I36" s="301"/>
      <c r="J36" s="301"/>
      <c r="K36" s="183"/>
    </row>
    <row r="37" spans="2:11" customFormat="1" ht="30.75" customHeight="1">
      <c r="B37" s="186"/>
      <c r="C37" s="187"/>
      <c r="D37" s="185"/>
      <c r="E37" s="188" t="s">
        <v>725</v>
      </c>
      <c r="F37" s="185"/>
      <c r="G37" s="301" t="s">
        <v>726</v>
      </c>
      <c r="H37" s="301"/>
      <c r="I37" s="301"/>
      <c r="J37" s="301"/>
      <c r="K37" s="183"/>
    </row>
    <row r="38" spans="2:11" customFormat="1" ht="15" customHeight="1">
      <c r="B38" s="186"/>
      <c r="C38" s="187"/>
      <c r="D38" s="185"/>
      <c r="E38" s="188" t="s">
        <v>55</v>
      </c>
      <c r="F38" s="185"/>
      <c r="G38" s="301" t="s">
        <v>727</v>
      </c>
      <c r="H38" s="301"/>
      <c r="I38" s="301"/>
      <c r="J38" s="301"/>
      <c r="K38" s="183"/>
    </row>
    <row r="39" spans="2:11" customFormat="1" ht="15" customHeight="1">
      <c r="B39" s="186"/>
      <c r="C39" s="187"/>
      <c r="D39" s="185"/>
      <c r="E39" s="188" t="s">
        <v>56</v>
      </c>
      <c r="F39" s="185"/>
      <c r="G39" s="301" t="s">
        <v>728</v>
      </c>
      <c r="H39" s="301"/>
      <c r="I39" s="301"/>
      <c r="J39" s="301"/>
      <c r="K39" s="183"/>
    </row>
    <row r="40" spans="2:11" customFormat="1" ht="15" customHeight="1">
      <c r="B40" s="186"/>
      <c r="C40" s="187"/>
      <c r="D40" s="185"/>
      <c r="E40" s="188" t="s">
        <v>109</v>
      </c>
      <c r="F40" s="185"/>
      <c r="G40" s="301" t="s">
        <v>729</v>
      </c>
      <c r="H40" s="301"/>
      <c r="I40" s="301"/>
      <c r="J40" s="301"/>
      <c r="K40" s="183"/>
    </row>
    <row r="41" spans="2:11" customFormat="1" ht="15" customHeight="1">
      <c r="B41" s="186"/>
      <c r="C41" s="187"/>
      <c r="D41" s="185"/>
      <c r="E41" s="188" t="s">
        <v>110</v>
      </c>
      <c r="F41" s="185"/>
      <c r="G41" s="301" t="s">
        <v>730</v>
      </c>
      <c r="H41" s="301"/>
      <c r="I41" s="301"/>
      <c r="J41" s="301"/>
      <c r="K41" s="183"/>
    </row>
    <row r="42" spans="2:11" customFormat="1" ht="15" customHeight="1">
      <c r="B42" s="186"/>
      <c r="C42" s="187"/>
      <c r="D42" s="185"/>
      <c r="E42" s="188" t="s">
        <v>731</v>
      </c>
      <c r="F42" s="185"/>
      <c r="G42" s="301" t="s">
        <v>732</v>
      </c>
      <c r="H42" s="301"/>
      <c r="I42" s="301"/>
      <c r="J42" s="301"/>
      <c r="K42" s="183"/>
    </row>
    <row r="43" spans="2:11" customFormat="1" ht="15" customHeight="1">
      <c r="B43" s="186"/>
      <c r="C43" s="187"/>
      <c r="D43" s="185"/>
      <c r="E43" s="188"/>
      <c r="F43" s="185"/>
      <c r="G43" s="301" t="s">
        <v>733</v>
      </c>
      <c r="H43" s="301"/>
      <c r="I43" s="301"/>
      <c r="J43" s="301"/>
      <c r="K43" s="183"/>
    </row>
    <row r="44" spans="2:11" customFormat="1" ht="15" customHeight="1">
      <c r="B44" s="186"/>
      <c r="C44" s="187"/>
      <c r="D44" s="185"/>
      <c r="E44" s="188" t="s">
        <v>734</v>
      </c>
      <c r="F44" s="185"/>
      <c r="G44" s="301" t="s">
        <v>735</v>
      </c>
      <c r="H44" s="301"/>
      <c r="I44" s="301"/>
      <c r="J44" s="301"/>
      <c r="K44" s="183"/>
    </row>
    <row r="45" spans="2:11" customFormat="1" ht="15" customHeight="1">
      <c r="B45" s="186"/>
      <c r="C45" s="187"/>
      <c r="D45" s="185"/>
      <c r="E45" s="188" t="s">
        <v>112</v>
      </c>
      <c r="F45" s="185"/>
      <c r="G45" s="301" t="s">
        <v>736</v>
      </c>
      <c r="H45" s="301"/>
      <c r="I45" s="301"/>
      <c r="J45" s="301"/>
      <c r="K45" s="183"/>
    </row>
    <row r="46" spans="2:11" customFormat="1" ht="12.75" customHeight="1">
      <c r="B46" s="186"/>
      <c r="C46" s="187"/>
      <c r="D46" s="185"/>
      <c r="E46" s="185"/>
      <c r="F46" s="185"/>
      <c r="G46" s="185"/>
      <c r="H46" s="185"/>
      <c r="I46" s="185"/>
      <c r="J46" s="185"/>
      <c r="K46" s="183"/>
    </row>
    <row r="47" spans="2:11" customFormat="1" ht="15" customHeight="1">
      <c r="B47" s="186"/>
      <c r="C47" s="187"/>
      <c r="D47" s="301" t="s">
        <v>737</v>
      </c>
      <c r="E47" s="301"/>
      <c r="F47" s="301"/>
      <c r="G47" s="301"/>
      <c r="H47" s="301"/>
      <c r="I47" s="301"/>
      <c r="J47" s="301"/>
      <c r="K47" s="183"/>
    </row>
    <row r="48" spans="2:11" customFormat="1" ht="15" customHeight="1">
      <c r="B48" s="186"/>
      <c r="C48" s="187"/>
      <c r="D48" s="187"/>
      <c r="E48" s="301" t="s">
        <v>738</v>
      </c>
      <c r="F48" s="301"/>
      <c r="G48" s="301"/>
      <c r="H48" s="301"/>
      <c r="I48" s="301"/>
      <c r="J48" s="301"/>
      <c r="K48" s="183"/>
    </row>
    <row r="49" spans="2:11" customFormat="1" ht="15" customHeight="1">
      <c r="B49" s="186"/>
      <c r="C49" s="187"/>
      <c r="D49" s="187"/>
      <c r="E49" s="301" t="s">
        <v>739</v>
      </c>
      <c r="F49" s="301"/>
      <c r="G49" s="301"/>
      <c r="H49" s="301"/>
      <c r="I49" s="301"/>
      <c r="J49" s="301"/>
      <c r="K49" s="183"/>
    </row>
    <row r="50" spans="2:11" customFormat="1" ht="15" customHeight="1">
      <c r="B50" s="186"/>
      <c r="C50" s="187"/>
      <c r="D50" s="187"/>
      <c r="E50" s="301" t="s">
        <v>740</v>
      </c>
      <c r="F50" s="301"/>
      <c r="G50" s="301"/>
      <c r="H50" s="301"/>
      <c r="I50" s="301"/>
      <c r="J50" s="301"/>
      <c r="K50" s="183"/>
    </row>
    <row r="51" spans="2:11" customFormat="1" ht="15" customHeight="1">
      <c r="B51" s="186"/>
      <c r="C51" s="187"/>
      <c r="D51" s="301" t="s">
        <v>741</v>
      </c>
      <c r="E51" s="301"/>
      <c r="F51" s="301"/>
      <c r="G51" s="301"/>
      <c r="H51" s="301"/>
      <c r="I51" s="301"/>
      <c r="J51" s="301"/>
      <c r="K51" s="183"/>
    </row>
    <row r="52" spans="2:11" customFormat="1" ht="25.5" customHeight="1">
      <c r="B52" s="182"/>
      <c r="C52" s="302" t="s">
        <v>742</v>
      </c>
      <c r="D52" s="302"/>
      <c r="E52" s="302"/>
      <c r="F52" s="302"/>
      <c r="G52" s="302"/>
      <c r="H52" s="302"/>
      <c r="I52" s="302"/>
      <c r="J52" s="302"/>
      <c r="K52" s="183"/>
    </row>
    <row r="53" spans="2:11" customFormat="1" ht="5.25" customHeight="1">
      <c r="B53" s="182"/>
      <c r="C53" s="184"/>
      <c r="D53" s="184"/>
      <c r="E53" s="184"/>
      <c r="F53" s="184"/>
      <c r="G53" s="184"/>
      <c r="H53" s="184"/>
      <c r="I53" s="184"/>
      <c r="J53" s="184"/>
      <c r="K53" s="183"/>
    </row>
    <row r="54" spans="2:11" customFormat="1" ht="15" customHeight="1">
      <c r="B54" s="182"/>
      <c r="C54" s="301" t="s">
        <v>743</v>
      </c>
      <c r="D54" s="301"/>
      <c r="E54" s="301"/>
      <c r="F54" s="301"/>
      <c r="G54" s="301"/>
      <c r="H54" s="301"/>
      <c r="I54" s="301"/>
      <c r="J54" s="301"/>
      <c r="K54" s="183"/>
    </row>
    <row r="55" spans="2:11" customFormat="1" ht="15" customHeight="1">
      <c r="B55" s="182"/>
      <c r="C55" s="301" t="s">
        <v>744</v>
      </c>
      <c r="D55" s="301"/>
      <c r="E55" s="301"/>
      <c r="F55" s="301"/>
      <c r="G55" s="301"/>
      <c r="H55" s="301"/>
      <c r="I55" s="301"/>
      <c r="J55" s="301"/>
      <c r="K55" s="183"/>
    </row>
    <row r="56" spans="2:11" customFormat="1" ht="12.75" customHeight="1">
      <c r="B56" s="182"/>
      <c r="C56" s="185"/>
      <c r="D56" s="185"/>
      <c r="E56" s="185"/>
      <c r="F56" s="185"/>
      <c r="G56" s="185"/>
      <c r="H56" s="185"/>
      <c r="I56" s="185"/>
      <c r="J56" s="185"/>
      <c r="K56" s="183"/>
    </row>
    <row r="57" spans="2:11" customFormat="1" ht="15" customHeight="1">
      <c r="B57" s="182"/>
      <c r="C57" s="301" t="s">
        <v>745</v>
      </c>
      <c r="D57" s="301"/>
      <c r="E57" s="301"/>
      <c r="F57" s="301"/>
      <c r="G57" s="301"/>
      <c r="H57" s="301"/>
      <c r="I57" s="301"/>
      <c r="J57" s="301"/>
      <c r="K57" s="183"/>
    </row>
    <row r="58" spans="2:11" customFormat="1" ht="15" customHeight="1">
      <c r="B58" s="182"/>
      <c r="C58" s="187"/>
      <c r="D58" s="301" t="s">
        <v>746</v>
      </c>
      <c r="E58" s="301"/>
      <c r="F58" s="301"/>
      <c r="G58" s="301"/>
      <c r="H58" s="301"/>
      <c r="I58" s="301"/>
      <c r="J58" s="301"/>
      <c r="K58" s="183"/>
    </row>
    <row r="59" spans="2:11" customFormat="1" ht="15" customHeight="1">
      <c r="B59" s="182"/>
      <c r="C59" s="187"/>
      <c r="D59" s="301" t="s">
        <v>747</v>
      </c>
      <c r="E59" s="301"/>
      <c r="F59" s="301"/>
      <c r="G59" s="301"/>
      <c r="H59" s="301"/>
      <c r="I59" s="301"/>
      <c r="J59" s="301"/>
      <c r="K59" s="183"/>
    </row>
    <row r="60" spans="2:11" customFormat="1" ht="15" customHeight="1">
      <c r="B60" s="182"/>
      <c r="C60" s="187"/>
      <c r="D60" s="301" t="s">
        <v>748</v>
      </c>
      <c r="E60" s="301"/>
      <c r="F60" s="301"/>
      <c r="G60" s="301"/>
      <c r="H60" s="301"/>
      <c r="I60" s="301"/>
      <c r="J60" s="301"/>
      <c r="K60" s="183"/>
    </row>
    <row r="61" spans="2:11" customFormat="1" ht="15" customHeight="1">
      <c r="B61" s="182"/>
      <c r="C61" s="187"/>
      <c r="D61" s="301" t="s">
        <v>749</v>
      </c>
      <c r="E61" s="301"/>
      <c r="F61" s="301"/>
      <c r="G61" s="301"/>
      <c r="H61" s="301"/>
      <c r="I61" s="301"/>
      <c r="J61" s="301"/>
      <c r="K61" s="183"/>
    </row>
    <row r="62" spans="2:11" customFormat="1" ht="15" customHeight="1">
      <c r="B62" s="182"/>
      <c r="C62" s="187"/>
      <c r="D62" s="303" t="s">
        <v>750</v>
      </c>
      <c r="E62" s="303"/>
      <c r="F62" s="303"/>
      <c r="G62" s="303"/>
      <c r="H62" s="303"/>
      <c r="I62" s="303"/>
      <c r="J62" s="303"/>
      <c r="K62" s="183"/>
    </row>
    <row r="63" spans="2:11" customFormat="1" ht="15" customHeight="1">
      <c r="B63" s="182"/>
      <c r="C63" s="187"/>
      <c r="D63" s="301" t="s">
        <v>751</v>
      </c>
      <c r="E63" s="301"/>
      <c r="F63" s="301"/>
      <c r="G63" s="301"/>
      <c r="H63" s="301"/>
      <c r="I63" s="301"/>
      <c r="J63" s="301"/>
      <c r="K63" s="183"/>
    </row>
    <row r="64" spans="2:11" customFormat="1" ht="12.75" customHeight="1">
      <c r="B64" s="182"/>
      <c r="C64" s="187"/>
      <c r="D64" s="187"/>
      <c r="E64" s="190"/>
      <c r="F64" s="187"/>
      <c r="G64" s="187"/>
      <c r="H64" s="187"/>
      <c r="I64" s="187"/>
      <c r="J64" s="187"/>
      <c r="K64" s="183"/>
    </row>
    <row r="65" spans="2:11" customFormat="1" ht="15" customHeight="1">
      <c r="B65" s="182"/>
      <c r="C65" s="187"/>
      <c r="D65" s="301" t="s">
        <v>752</v>
      </c>
      <c r="E65" s="301"/>
      <c r="F65" s="301"/>
      <c r="G65" s="301"/>
      <c r="H65" s="301"/>
      <c r="I65" s="301"/>
      <c r="J65" s="301"/>
      <c r="K65" s="183"/>
    </row>
    <row r="66" spans="2:11" customFormat="1" ht="15" customHeight="1">
      <c r="B66" s="182"/>
      <c r="C66" s="187"/>
      <c r="D66" s="303" t="s">
        <v>753</v>
      </c>
      <c r="E66" s="303"/>
      <c r="F66" s="303"/>
      <c r="G66" s="303"/>
      <c r="H66" s="303"/>
      <c r="I66" s="303"/>
      <c r="J66" s="303"/>
      <c r="K66" s="183"/>
    </row>
    <row r="67" spans="2:11" customFormat="1" ht="15" customHeight="1">
      <c r="B67" s="182"/>
      <c r="C67" s="187"/>
      <c r="D67" s="301" t="s">
        <v>754</v>
      </c>
      <c r="E67" s="301"/>
      <c r="F67" s="301"/>
      <c r="G67" s="301"/>
      <c r="H67" s="301"/>
      <c r="I67" s="301"/>
      <c r="J67" s="301"/>
      <c r="K67" s="183"/>
    </row>
    <row r="68" spans="2:11" customFormat="1" ht="15" customHeight="1">
      <c r="B68" s="182"/>
      <c r="C68" s="187"/>
      <c r="D68" s="301" t="s">
        <v>755</v>
      </c>
      <c r="E68" s="301"/>
      <c r="F68" s="301"/>
      <c r="G68" s="301"/>
      <c r="H68" s="301"/>
      <c r="I68" s="301"/>
      <c r="J68" s="301"/>
      <c r="K68" s="183"/>
    </row>
    <row r="69" spans="2:11" customFormat="1" ht="15" customHeight="1">
      <c r="B69" s="182"/>
      <c r="C69" s="187"/>
      <c r="D69" s="301" t="s">
        <v>756</v>
      </c>
      <c r="E69" s="301"/>
      <c r="F69" s="301"/>
      <c r="G69" s="301"/>
      <c r="H69" s="301"/>
      <c r="I69" s="301"/>
      <c r="J69" s="301"/>
      <c r="K69" s="183"/>
    </row>
    <row r="70" spans="2:11" customFormat="1" ht="15" customHeight="1">
      <c r="B70" s="182"/>
      <c r="C70" s="187"/>
      <c r="D70" s="301" t="s">
        <v>757</v>
      </c>
      <c r="E70" s="301"/>
      <c r="F70" s="301"/>
      <c r="G70" s="301"/>
      <c r="H70" s="301"/>
      <c r="I70" s="301"/>
      <c r="J70" s="301"/>
      <c r="K70" s="183"/>
    </row>
    <row r="71" spans="2:11" customFormat="1" ht="12.75" customHeight="1">
      <c r="B71" s="191"/>
      <c r="C71" s="192"/>
      <c r="D71" s="192"/>
      <c r="E71" s="192"/>
      <c r="F71" s="192"/>
      <c r="G71" s="192"/>
      <c r="H71" s="192"/>
      <c r="I71" s="192"/>
      <c r="J71" s="192"/>
      <c r="K71" s="193"/>
    </row>
    <row r="72" spans="2:11" customFormat="1" ht="18.7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customFormat="1" ht="18.75" customHeight="1"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2:11" customFormat="1" ht="7.5" customHeight="1">
      <c r="B74" s="196"/>
      <c r="C74" s="197"/>
      <c r="D74" s="197"/>
      <c r="E74" s="197"/>
      <c r="F74" s="197"/>
      <c r="G74" s="197"/>
      <c r="H74" s="197"/>
      <c r="I74" s="197"/>
      <c r="J74" s="197"/>
      <c r="K74" s="198"/>
    </row>
    <row r="75" spans="2:11" customFormat="1" ht="45" customHeight="1">
      <c r="B75" s="199"/>
      <c r="C75" s="296" t="s">
        <v>758</v>
      </c>
      <c r="D75" s="296"/>
      <c r="E75" s="296"/>
      <c r="F75" s="296"/>
      <c r="G75" s="296"/>
      <c r="H75" s="296"/>
      <c r="I75" s="296"/>
      <c r="J75" s="296"/>
      <c r="K75" s="200"/>
    </row>
    <row r="76" spans="2:11" customFormat="1" ht="17.25" customHeight="1">
      <c r="B76" s="199"/>
      <c r="C76" s="201" t="s">
        <v>759</v>
      </c>
      <c r="D76" s="201"/>
      <c r="E76" s="201"/>
      <c r="F76" s="201" t="s">
        <v>760</v>
      </c>
      <c r="G76" s="202"/>
      <c r="H76" s="201" t="s">
        <v>56</v>
      </c>
      <c r="I76" s="201" t="s">
        <v>59</v>
      </c>
      <c r="J76" s="201" t="s">
        <v>761</v>
      </c>
      <c r="K76" s="200"/>
    </row>
    <row r="77" spans="2:11" customFormat="1" ht="17.25" customHeight="1">
      <c r="B77" s="199"/>
      <c r="C77" s="203" t="s">
        <v>762</v>
      </c>
      <c r="D77" s="203"/>
      <c r="E77" s="203"/>
      <c r="F77" s="204" t="s">
        <v>763</v>
      </c>
      <c r="G77" s="205"/>
      <c r="H77" s="203"/>
      <c r="I77" s="203"/>
      <c r="J77" s="203" t="s">
        <v>764</v>
      </c>
      <c r="K77" s="200"/>
    </row>
    <row r="78" spans="2:11" customFormat="1" ht="5.25" customHeight="1">
      <c r="B78" s="199"/>
      <c r="C78" s="206"/>
      <c r="D78" s="206"/>
      <c r="E78" s="206"/>
      <c r="F78" s="206"/>
      <c r="G78" s="207"/>
      <c r="H78" s="206"/>
      <c r="I78" s="206"/>
      <c r="J78" s="206"/>
      <c r="K78" s="200"/>
    </row>
    <row r="79" spans="2:11" customFormat="1" ht="15" customHeight="1">
      <c r="B79" s="199"/>
      <c r="C79" s="188" t="s">
        <v>55</v>
      </c>
      <c r="D79" s="208"/>
      <c r="E79" s="208"/>
      <c r="F79" s="209" t="s">
        <v>765</v>
      </c>
      <c r="G79" s="210"/>
      <c r="H79" s="188" t="s">
        <v>766</v>
      </c>
      <c r="I79" s="188" t="s">
        <v>767</v>
      </c>
      <c r="J79" s="188">
        <v>20</v>
      </c>
      <c r="K79" s="200"/>
    </row>
    <row r="80" spans="2:11" customFormat="1" ht="15" customHeight="1">
      <c r="B80" s="199"/>
      <c r="C80" s="188" t="s">
        <v>768</v>
      </c>
      <c r="D80" s="188"/>
      <c r="E80" s="188"/>
      <c r="F80" s="209" t="s">
        <v>765</v>
      </c>
      <c r="G80" s="210"/>
      <c r="H80" s="188" t="s">
        <v>769</v>
      </c>
      <c r="I80" s="188" t="s">
        <v>767</v>
      </c>
      <c r="J80" s="188">
        <v>120</v>
      </c>
      <c r="K80" s="200"/>
    </row>
    <row r="81" spans="2:11" customFormat="1" ht="15" customHeight="1">
      <c r="B81" s="211"/>
      <c r="C81" s="188" t="s">
        <v>770</v>
      </c>
      <c r="D81" s="188"/>
      <c r="E81" s="188"/>
      <c r="F81" s="209" t="s">
        <v>771</v>
      </c>
      <c r="G81" s="210"/>
      <c r="H81" s="188" t="s">
        <v>772</v>
      </c>
      <c r="I81" s="188" t="s">
        <v>767</v>
      </c>
      <c r="J81" s="188">
        <v>50</v>
      </c>
      <c r="K81" s="200"/>
    </row>
    <row r="82" spans="2:11" customFormat="1" ht="15" customHeight="1">
      <c r="B82" s="211"/>
      <c r="C82" s="188" t="s">
        <v>773</v>
      </c>
      <c r="D82" s="188"/>
      <c r="E82" s="188"/>
      <c r="F82" s="209" t="s">
        <v>765</v>
      </c>
      <c r="G82" s="210"/>
      <c r="H82" s="188" t="s">
        <v>774</v>
      </c>
      <c r="I82" s="188" t="s">
        <v>775</v>
      </c>
      <c r="J82" s="188"/>
      <c r="K82" s="200"/>
    </row>
    <row r="83" spans="2:11" customFormat="1" ht="15" customHeight="1">
      <c r="B83" s="211"/>
      <c r="C83" s="188" t="s">
        <v>776</v>
      </c>
      <c r="D83" s="188"/>
      <c r="E83" s="188"/>
      <c r="F83" s="209" t="s">
        <v>771</v>
      </c>
      <c r="G83" s="188"/>
      <c r="H83" s="188" t="s">
        <v>777</v>
      </c>
      <c r="I83" s="188" t="s">
        <v>767</v>
      </c>
      <c r="J83" s="188">
        <v>15</v>
      </c>
      <c r="K83" s="200"/>
    </row>
    <row r="84" spans="2:11" customFormat="1" ht="15" customHeight="1">
      <c r="B84" s="211"/>
      <c r="C84" s="188" t="s">
        <v>778</v>
      </c>
      <c r="D84" s="188"/>
      <c r="E84" s="188"/>
      <c r="F84" s="209" t="s">
        <v>771</v>
      </c>
      <c r="G84" s="188"/>
      <c r="H84" s="188" t="s">
        <v>779</v>
      </c>
      <c r="I84" s="188" t="s">
        <v>767</v>
      </c>
      <c r="J84" s="188">
        <v>15</v>
      </c>
      <c r="K84" s="200"/>
    </row>
    <row r="85" spans="2:11" customFormat="1" ht="15" customHeight="1">
      <c r="B85" s="211"/>
      <c r="C85" s="188" t="s">
        <v>780</v>
      </c>
      <c r="D85" s="188"/>
      <c r="E85" s="188"/>
      <c r="F85" s="209" t="s">
        <v>771</v>
      </c>
      <c r="G85" s="188"/>
      <c r="H85" s="188" t="s">
        <v>781</v>
      </c>
      <c r="I85" s="188" t="s">
        <v>767</v>
      </c>
      <c r="J85" s="188">
        <v>20</v>
      </c>
      <c r="K85" s="200"/>
    </row>
    <row r="86" spans="2:11" customFormat="1" ht="15" customHeight="1">
      <c r="B86" s="211"/>
      <c r="C86" s="188" t="s">
        <v>782</v>
      </c>
      <c r="D86" s="188"/>
      <c r="E86" s="188"/>
      <c r="F86" s="209" t="s">
        <v>771</v>
      </c>
      <c r="G86" s="188"/>
      <c r="H86" s="188" t="s">
        <v>783</v>
      </c>
      <c r="I86" s="188" t="s">
        <v>767</v>
      </c>
      <c r="J86" s="188">
        <v>20</v>
      </c>
      <c r="K86" s="200"/>
    </row>
    <row r="87" spans="2:11" customFormat="1" ht="15" customHeight="1">
      <c r="B87" s="211"/>
      <c r="C87" s="188" t="s">
        <v>784</v>
      </c>
      <c r="D87" s="188"/>
      <c r="E87" s="188"/>
      <c r="F87" s="209" t="s">
        <v>771</v>
      </c>
      <c r="G87" s="210"/>
      <c r="H87" s="188" t="s">
        <v>785</v>
      </c>
      <c r="I87" s="188" t="s">
        <v>767</v>
      </c>
      <c r="J87" s="188">
        <v>50</v>
      </c>
      <c r="K87" s="200"/>
    </row>
    <row r="88" spans="2:11" customFormat="1" ht="15" customHeight="1">
      <c r="B88" s="211"/>
      <c r="C88" s="188" t="s">
        <v>786</v>
      </c>
      <c r="D88" s="188"/>
      <c r="E88" s="188"/>
      <c r="F88" s="209" t="s">
        <v>771</v>
      </c>
      <c r="G88" s="210"/>
      <c r="H88" s="188" t="s">
        <v>787</v>
      </c>
      <c r="I88" s="188" t="s">
        <v>767</v>
      </c>
      <c r="J88" s="188">
        <v>20</v>
      </c>
      <c r="K88" s="200"/>
    </row>
    <row r="89" spans="2:11" customFormat="1" ht="15" customHeight="1">
      <c r="B89" s="211"/>
      <c r="C89" s="188" t="s">
        <v>788</v>
      </c>
      <c r="D89" s="188"/>
      <c r="E89" s="188"/>
      <c r="F89" s="209" t="s">
        <v>771</v>
      </c>
      <c r="G89" s="210"/>
      <c r="H89" s="188" t="s">
        <v>789</v>
      </c>
      <c r="I89" s="188" t="s">
        <v>767</v>
      </c>
      <c r="J89" s="188">
        <v>20</v>
      </c>
      <c r="K89" s="200"/>
    </row>
    <row r="90" spans="2:11" customFormat="1" ht="15" customHeight="1">
      <c r="B90" s="211"/>
      <c r="C90" s="188" t="s">
        <v>790</v>
      </c>
      <c r="D90" s="188"/>
      <c r="E90" s="188"/>
      <c r="F90" s="209" t="s">
        <v>771</v>
      </c>
      <c r="G90" s="210"/>
      <c r="H90" s="188" t="s">
        <v>791</v>
      </c>
      <c r="I90" s="188" t="s">
        <v>767</v>
      </c>
      <c r="J90" s="188">
        <v>50</v>
      </c>
      <c r="K90" s="200"/>
    </row>
    <row r="91" spans="2:11" customFormat="1" ht="15" customHeight="1">
      <c r="B91" s="211"/>
      <c r="C91" s="188" t="s">
        <v>792</v>
      </c>
      <c r="D91" s="188"/>
      <c r="E91" s="188"/>
      <c r="F91" s="209" t="s">
        <v>771</v>
      </c>
      <c r="G91" s="210"/>
      <c r="H91" s="188" t="s">
        <v>792</v>
      </c>
      <c r="I91" s="188" t="s">
        <v>767</v>
      </c>
      <c r="J91" s="188">
        <v>50</v>
      </c>
      <c r="K91" s="200"/>
    </row>
    <row r="92" spans="2:11" customFormat="1" ht="15" customHeight="1">
      <c r="B92" s="211"/>
      <c r="C92" s="188" t="s">
        <v>793</v>
      </c>
      <c r="D92" s="188"/>
      <c r="E92" s="188"/>
      <c r="F92" s="209" t="s">
        <v>771</v>
      </c>
      <c r="G92" s="210"/>
      <c r="H92" s="188" t="s">
        <v>794</v>
      </c>
      <c r="I92" s="188" t="s">
        <v>767</v>
      </c>
      <c r="J92" s="188">
        <v>255</v>
      </c>
      <c r="K92" s="200"/>
    </row>
    <row r="93" spans="2:11" customFormat="1" ht="15" customHeight="1">
      <c r="B93" s="211"/>
      <c r="C93" s="188" t="s">
        <v>795</v>
      </c>
      <c r="D93" s="188"/>
      <c r="E93" s="188"/>
      <c r="F93" s="209" t="s">
        <v>765</v>
      </c>
      <c r="G93" s="210"/>
      <c r="H93" s="188" t="s">
        <v>796</v>
      </c>
      <c r="I93" s="188" t="s">
        <v>797</v>
      </c>
      <c r="J93" s="188"/>
      <c r="K93" s="200"/>
    </row>
    <row r="94" spans="2:11" customFormat="1" ht="15" customHeight="1">
      <c r="B94" s="211"/>
      <c r="C94" s="188" t="s">
        <v>798</v>
      </c>
      <c r="D94" s="188"/>
      <c r="E94" s="188"/>
      <c r="F94" s="209" t="s">
        <v>765</v>
      </c>
      <c r="G94" s="210"/>
      <c r="H94" s="188" t="s">
        <v>799</v>
      </c>
      <c r="I94" s="188" t="s">
        <v>800</v>
      </c>
      <c r="J94" s="188"/>
      <c r="K94" s="200"/>
    </row>
    <row r="95" spans="2:11" customFormat="1" ht="15" customHeight="1">
      <c r="B95" s="211"/>
      <c r="C95" s="188" t="s">
        <v>801</v>
      </c>
      <c r="D95" s="188"/>
      <c r="E95" s="188"/>
      <c r="F95" s="209" t="s">
        <v>765</v>
      </c>
      <c r="G95" s="210"/>
      <c r="H95" s="188" t="s">
        <v>801</v>
      </c>
      <c r="I95" s="188" t="s">
        <v>800</v>
      </c>
      <c r="J95" s="188"/>
      <c r="K95" s="200"/>
    </row>
    <row r="96" spans="2:11" customFormat="1" ht="15" customHeight="1">
      <c r="B96" s="211"/>
      <c r="C96" s="188" t="s">
        <v>40</v>
      </c>
      <c r="D96" s="188"/>
      <c r="E96" s="188"/>
      <c r="F96" s="209" t="s">
        <v>765</v>
      </c>
      <c r="G96" s="210"/>
      <c r="H96" s="188" t="s">
        <v>802</v>
      </c>
      <c r="I96" s="188" t="s">
        <v>800</v>
      </c>
      <c r="J96" s="188"/>
      <c r="K96" s="200"/>
    </row>
    <row r="97" spans="2:11" customFormat="1" ht="15" customHeight="1">
      <c r="B97" s="211"/>
      <c r="C97" s="188" t="s">
        <v>50</v>
      </c>
      <c r="D97" s="188"/>
      <c r="E97" s="188"/>
      <c r="F97" s="209" t="s">
        <v>765</v>
      </c>
      <c r="G97" s="210"/>
      <c r="H97" s="188" t="s">
        <v>803</v>
      </c>
      <c r="I97" s="188" t="s">
        <v>800</v>
      </c>
      <c r="J97" s="188"/>
      <c r="K97" s="200"/>
    </row>
    <row r="98" spans="2:11" customFormat="1" ht="15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4"/>
    </row>
    <row r="99" spans="2:11" customFormat="1" ht="18.7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5"/>
    </row>
    <row r="100" spans="2:11" customFormat="1" ht="18.75" customHeight="1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2:11" customFormat="1" ht="7.5" customHeight="1">
      <c r="B101" s="196"/>
      <c r="C101" s="197"/>
      <c r="D101" s="197"/>
      <c r="E101" s="197"/>
      <c r="F101" s="197"/>
      <c r="G101" s="197"/>
      <c r="H101" s="197"/>
      <c r="I101" s="197"/>
      <c r="J101" s="197"/>
      <c r="K101" s="198"/>
    </row>
    <row r="102" spans="2:11" customFormat="1" ht="45" customHeight="1">
      <c r="B102" s="199"/>
      <c r="C102" s="296" t="s">
        <v>804</v>
      </c>
      <c r="D102" s="296"/>
      <c r="E102" s="296"/>
      <c r="F102" s="296"/>
      <c r="G102" s="296"/>
      <c r="H102" s="296"/>
      <c r="I102" s="296"/>
      <c r="J102" s="296"/>
      <c r="K102" s="200"/>
    </row>
    <row r="103" spans="2:11" customFormat="1" ht="17.25" customHeight="1">
      <c r="B103" s="199"/>
      <c r="C103" s="201" t="s">
        <v>759</v>
      </c>
      <c r="D103" s="201"/>
      <c r="E103" s="201"/>
      <c r="F103" s="201" t="s">
        <v>760</v>
      </c>
      <c r="G103" s="202"/>
      <c r="H103" s="201" t="s">
        <v>56</v>
      </c>
      <c r="I103" s="201" t="s">
        <v>59</v>
      </c>
      <c r="J103" s="201" t="s">
        <v>761</v>
      </c>
      <c r="K103" s="200"/>
    </row>
    <row r="104" spans="2:11" customFormat="1" ht="17.25" customHeight="1">
      <c r="B104" s="199"/>
      <c r="C104" s="203" t="s">
        <v>762</v>
      </c>
      <c r="D104" s="203"/>
      <c r="E104" s="203"/>
      <c r="F104" s="204" t="s">
        <v>763</v>
      </c>
      <c r="G104" s="205"/>
      <c r="H104" s="203"/>
      <c r="I104" s="203"/>
      <c r="J104" s="203" t="s">
        <v>764</v>
      </c>
      <c r="K104" s="200"/>
    </row>
    <row r="105" spans="2:11" customFormat="1" ht="5.25" customHeight="1">
      <c r="B105" s="199"/>
      <c r="C105" s="201"/>
      <c r="D105" s="201"/>
      <c r="E105" s="201"/>
      <c r="F105" s="201"/>
      <c r="G105" s="217"/>
      <c r="H105" s="201"/>
      <c r="I105" s="201"/>
      <c r="J105" s="201"/>
      <c r="K105" s="200"/>
    </row>
    <row r="106" spans="2:11" customFormat="1" ht="15" customHeight="1">
      <c r="B106" s="199"/>
      <c r="C106" s="188" t="s">
        <v>55</v>
      </c>
      <c r="D106" s="208"/>
      <c r="E106" s="208"/>
      <c r="F106" s="209" t="s">
        <v>765</v>
      </c>
      <c r="G106" s="188"/>
      <c r="H106" s="188" t="s">
        <v>805</v>
      </c>
      <c r="I106" s="188" t="s">
        <v>767</v>
      </c>
      <c r="J106" s="188">
        <v>20</v>
      </c>
      <c r="K106" s="200"/>
    </row>
    <row r="107" spans="2:11" customFormat="1" ht="15" customHeight="1">
      <c r="B107" s="199"/>
      <c r="C107" s="188" t="s">
        <v>768</v>
      </c>
      <c r="D107" s="188"/>
      <c r="E107" s="188"/>
      <c r="F107" s="209" t="s">
        <v>765</v>
      </c>
      <c r="G107" s="188"/>
      <c r="H107" s="188" t="s">
        <v>805</v>
      </c>
      <c r="I107" s="188" t="s">
        <v>767</v>
      </c>
      <c r="J107" s="188">
        <v>120</v>
      </c>
      <c r="K107" s="200"/>
    </row>
    <row r="108" spans="2:11" customFormat="1" ht="15" customHeight="1">
      <c r="B108" s="211"/>
      <c r="C108" s="188" t="s">
        <v>770</v>
      </c>
      <c r="D108" s="188"/>
      <c r="E108" s="188"/>
      <c r="F108" s="209" t="s">
        <v>771</v>
      </c>
      <c r="G108" s="188"/>
      <c r="H108" s="188" t="s">
        <v>805</v>
      </c>
      <c r="I108" s="188" t="s">
        <v>767</v>
      </c>
      <c r="J108" s="188">
        <v>50</v>
      </c>
      <c r="K108" s="200"/>
    </row>
    <row r="109" spans="2:11" customFormat="1" ht="15" customHeight="1">
      <c r="B109" s="211"/>
      <c r="C109" s="188" t="s">
        <v>773</v>
      </c>
      <c r="D109" s="188"/>
      <c r="E109" s="188"/>
      <c r="F109" s="209" t="s">
        <v>765</v>
      </c>
      <c r="G109" s="188"/>
      <c r="H109" s="188" t="s">
        <v>805</v>
      </c>
      <c r="I109" s="188" t="s">
        <v>775</v>
      </c>
      <c r="J109" s="188"/>
      <c r="K109" s="200"/>
    </row>
    <row r="110" spans="2:11" customFormat="1" ht="15" customHeight="1">
      <c r="B110" s="211"/>
      <c r="C110" s="188" t="s">
        <v>784</v>
      </c>
      <c r="D110" s="188"/>
      <c r="E110" s="188"/>
      <c r="F110" s="209" t="s">
        <v>771</v>
      </c>
      <c r="G110" s="188"/>
      <c r="H110" s="188" t="s">
        <v>805</v>
      </c>
      <c r="I110" s="188" t="s">
        <v>767</v>
      </c>
      <c r="J110" s="188">
        <v>50</v>
      </c>
      <c r="K110" s="200"/>
    </row>
    <row r="111" spans="2:11" customFormat="1" ht="15" customHeight="1">
      <c r="B111" s="211"/>
      <c r="C111" s="188" t="s">
        <v>792</v>
      </c>
      <c r="D111" s="188"/>
      <c r="E111" s="188"/>
      <c r="F111" s="209" t="s">
        <v>771</v>
      </c>
      <c r="G111" s="188"/>
      <c r="H111" s="188" t="s">
        <v>805</v>
      </c>
      <c r="I111" s="188" t="s">
        <v>767</v>
      </c>
      <c r="J111" s="188">
        <v>50</v>
      </c>
      <c r="K111" s="200"/>
    </row>
    <row r="112" spans="2:11" customFormat="1" ht="15" customHeight="1">
      <c r="B112" s="211"/>
      <c r="C112" s="188" t="s">
        <v>790</v>
      </c>
      <c r="D112" s="188"/>
      <c r="E112" s="188"/>
      <c r="F112" s="209" t="s">
        <v>771</v>
      </c>
      <c r="G112" s="188"/>
      <c r="H112" s="188" t="s">
        <v>805</v>
      </c>
      <c r="I112" s="188" t="s">
        <v>767</v>
      </c>
      <c r="J112" s="188">
        <v>50</v>
      </c>
      <c r="K112" s="200"/>
    </row>
    <row r="113" spans="2:11" customFormat="1" ht="15" customHeight="1">
      <c r="B113" s="211"/>
      <c r="C113" s="188" t="s">
        <v>55</v>
      </c>
      <c r="D113" s="188"/>
      <c r="E113" s="188"/>
      <c r="F113" s="209" t="s">
        <v>765</v>
      </c>
      <c r="G113" s="188"/>
      <c r="H113" s="188" t="s">
        <v>806</v>
      </c>
      <c r="I113" s="188" t="s">
        <v>767</v>
      </c>
      <c r="J113" s="188">
        <v>20</v>
      </c>
      <c r="K113" s="200"/>
    </row>
    <row r="114" spans="2:11" customFormat="1" ht="15" customHeight="1">
      <c r="B114" s="211"/>
      <c r="C114" s="188" t="s">
        <v>807</v>
      </c>
      <c r="D114" s="188"/>
      <c r="E114" s="188"/>
      <c r="F114" s="209" t="s">
        <v>765</v>
      </c>
      <c r="G114" s="188"/>
      <c r="H114" s="188" t="s">
        <v>808</v>
      </c>
      <c r="I114" s="188" t="s">
        <v>767</v>
      </c>
      <c r="J114" s="188">
        <v>120</v>
      </c>
      <c r="K114" s="200"/>
    </row>
    <row r="115" spans="2:11" customFormat="1" ht="15" customHeight="1">
      <c r="B115" s="211"/>
      <c r="C115" s="188" t="s">
        <v>40</v>
      </c>
      <c r="D115" s="188"/>
      <c r="E115" s="188"/>
      <c r="F115" s="209" t="s">
        <v>765</v>
      </c>
      <c r="G115" s="188"/>
      <c r="H115" s="188" t="s">
        <v>809</v>
      </c>
      <c r="I115" s="188" t="s">
        <v>800</v>
      </c>
      <c r="J115" s="188"/>
      <c r="K115" s="200"/>
    </row>
    <row r="116" spans="2:11" customFormat="1" ht="15" customHeight="1">
      <c r="B116" s="211"/>
      <c r="C116" s="188" t="s">
        <v>50</v>
      </c>
      <c r="D116" s="188"/>
      <c r="E116" s="188"/>
      <c r="F116" s="209" t="s">
        <v>765</v>
      </c>
      <c r="G116" s="188"/>
      <c r="H116" s="188" t="s">
        <v>810</v>
      </c>
      <c r="I116" s="188" t="s">
        <v>800</v>
      </c>
      <c r="J116" s="188"/>
      <c r="K116" s="200"/>
    </row>
    <row r="117" spans="2:11" customFormat="1" ht="15" customHeight="1">
      <c r="B117" s="211"/>
      <c r="C117" s="188" t="s">
        <v>59</v>
      </c>
      <c r="D117" s="188"/>
      <c r="E117" s="188"/>
      <c r="F117" s="209" t="s">
        <v>765</v>
      </c>
      <c r="G117" s="188"/>
      <c r="H117" s="188" t="s">
        <v>811</v>
      </c>
      <c r="I117" s="188" t="s">
        <v>812</v>
      </c>
      <c r="J117" s="188"/>
      <c r="K117" s="200"/>
    </row>
    <row r="118" spans="2:11" customFormat="1" ht="15" customHeight="1">
      <c r="B118" s="212"/>
      <c r="C118" s="218"/>
      <c r="D118" s="218"/>
      <c r="E118" s="218"/>
      <c r="F118" s="218"/>
      <c r="G118" s="218"/>
      <c r="H118" s="218"/>
      <c r="I118" s="218"/>
      <c r="J118" s="218"/>
      <c r="K118" s="214"/>
    </row>
    <row r="119" spans="2:11" customFormat="1" ht="18.75" customHeight="1">
      <c r="B119" s="219"/>
      <c r="C119" s="220"/>
      <c r="D119" s="220"/>
      <c r="E119" s="220"/>
      <c r="F119" s="221"/>
      <c r="G119" s="220"/>
      <c r="H119" s="220"/>
      <c r="I119" s="220"/>
      <c r="J119" s="220"/>
      <c r="K119" s="219"/>
    </row>
    <row r="120" spans="2:11" customFormat="1" ht="18.75" customHeight="1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2:11" customFormat="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customFormat="1" ht="45" customHeight="1">
      <c r="B122" s="225"/>
      <c r="C122" s="297" t="s">
        <v>813</v>
      </c>
      <c r="D122" s="297"/>
      <c r="E122" s="297"/>
      <c r="F122" s="297"/>
      <c r="G122" s="297"/>
      <c r="H122" s="297"/>
      <c r="I122" s="297"/>
      <c r="J122" s="297"/>
      <c r="K122" s="226"/>
    </row>
    <row r="123" spans="2:11" customFormat="1" ht="17.25" customHeight="1">
      <c r="B123" s="227"/>
      <c r="C123" s="201" t="s">
        <v>759</v>
      </c>
      <c r="D123" s="201"/>
      <c r="E123" s="201"/>
      <c r="F123" s="201" t="s">
        <v>760</v>
      </c>
      <c r="G123" s="202"/>
      <c r="H123" s="201" t="s">
        <v>56</v>
      </c>
      <c r="I123" s="201" t="s">
        <v>59</v>
      </c>
      <c r="J123" s="201" t="s">
        <v>761</v>
      </c>
      <c r="K123" s="228"/>
    </row>
    <row r="124" spans="2:11" customFormat="1" ht="17.25" customHeight="1">
      <c r="B124" s="227"/>
      <c r="C124" s="203" t="s">
        <v>762</v>
      </c>
      <c r="D124" s="203"/>
      <c r="E124" s="203"/>
      <c r="F124" s="204" t="s">
        <v>763</v>
      </c>
      <c r="G124" s="205"/>
      <c r="H124" s="203"/>
      <c r="I124" s="203"/>
      <c r="J124" s="203" t="s">
        <v>764</v>
      </c>
      <c r="K124" s="228"/>
    </row>
    <row r="125" spans="2:11" customFormat="1" ht="5.25" customHeight="1">
      <c r="B125" s="229"/>
      <c r="C125" s="206"/>
      <c r="D125" s="206"/>
      <c r="E125" s="206"/>
      <c r="F125" s="206"/>
      <c r="G125" s="230"/>
      <c r="H125" s="206"/>
      <c r="I125" s="206"/>
      <c r="J125" s="206"/>
      <c r="K125" s="231"/>
    </row>
    <row r="126" spans="2:11" customFormat="1" ht="15" customHeight="1">
      <c r="B126" s="229"/>
      <c r="C126" s="188" t="s">
        <v>768</v>
      </c>
      <c r="D126" s="208"/>
      <c r="E126" s="208"/>
      <c r="F126" s="209" t="s">
        <v>765</v>
      </c>
      <c r="G126" s="188"/>
      <c r="H126" s="188" t="s">
        <v>805</v>
      </c>
      <c r="I126" s="188" t="s">
        <v>767</v>
      </c>
      <c r="J126" s="188">
        <v>120</v>
      </c>
      <c r="K126" s="232"/>
    </row>
    <row r="127" spans="2:11" customFormat="1" ht="15" customHeight="1">
      <c r="B127" s="229"/>
      <c r="C127" s="188" t="s">
        <v>814</v>
      </c>
      <c r="D127" s="188"/>
      <c r="E127" s="188"/>
      <c r="F127" s="209" t="s">
        <v>765</v>
      </c>
      <c r="G127" s="188"/>
      <c r="H127" s="188" t="s">
        <v>815</v>
      </c>
      <c r="I127" s="188" t="s">
        <v>767</v>
      </c>
      <c r="J127" s="188" t="s">
        <v>816</v>
      </c>
      <c r="K127" s="232"/>
    </row>
    <row r="128" spans="2:11" customFormat="1" ht="15" customHeight="1">
      <c r="B128" s="229"/>
      <c r="C128" s="188" t="s">
        <v>713</v>
      </c>
      <c r="D128" s="188"/>
      <c r="E128" s="188"/>
      <c r="F128" s="209" t="s">
        <v>765</v>
      </c>
      <c r="G128" s="188"/>
      <c r="H128" s="188" t="s">
        <v>817</v>
      </c>
      <c r="I128" s="188" t="s">
        <v>767</v>
      </c>
      <c r="J128" s="188" t="s">
        <v>816</v>
      </c>
      <c r="K128" s="232"/>
    </row>
    <row r="129" spans="2:11" customFormat="1" ht="15" customHeight="1">
      <c r="B129" s="229"/>
      <c r="C129" s="188" t="s">
        <v>776</v>
      </c>
      <c r="D129" s="188"/>
      <c r="E129" s="188"/>
      <c r="F129" s="209" t="s">
        <v>771</v>
      </c>
      <c r="G129" s="188"/>
      <c r="H129" s="188" t="s">
        <v>777</v>
      </c>
      <c r="I129" s="188" t="s">
        <v>767</v>
      </c>
      <c r="J129" s="188">
        <v>15</v>
      </c>
      <c r="K129" s="232"/>
    </row>
    <row r="130" spans="2:11" customFormat="1" ht="15" customHeight="1">
      <c r="B130" s="229"/>
      <c r="C130" s="188" t="s">
        <v>778</v>
      </c>
      <c r="D130" s="188"/>
      <c r="E130" s="188"/>
      <c r="F130" s="209" t="s">
        <v>771</v>
      </c>
      <c r="G130" s="188"/>
      <c r="H130" s="188" t="s">
        <v>779</v>
      </c>
      <c r="I130" s="188" t="s">
        <v>767</v>
      </c>
      <c r="J130" s="188">
        <v>15</v>
      </c>
      <c r="K130" s="232"/>
    </row>
    <row r="131" spans="2:11" customFormat="1" ht="15" customHeight="1">
      <c r="B131" s="229"/>
      <c r="C131" s="188" t="s">
        <v>780</v>
      </c>
      <c r="D131" s="188"/>
      <c r="E131" s="188"/>
      <c r="F131" s="209" t="s">
        <v>771</v>
      </c>
      <c r="G131" s="188"/>
      <c r="H131" s="188" t="s">
        <v>781</v>
      </c>
      <c r="I131" s="188" t="s">
        <v>767</v>
      </c>
      <c r="J131" s="188">
        <v>20</v>
      </c>
      <c r="K131" s="232"/>
    </row>
    <row r="132" spans="2:11" customFormat="1" ht="15" customHeight="1">
      <c r="B132" s="229"/>
      <c r="C132" s="188" t="s">
        <v>782</v>
      </c>
      <c r="D132" s="188"/>
      <c r="E132" s="188"/>
      <c r="F132" s="209" t="s">
        <v>771</v>
      </c>
      <c r="G132" s="188"/>
      <c r="H132" s="188" t="s">
        <v>783</v>
      </c>
      <c r="I132" s="188" t="s">
        <v>767</v>
      </c>
      <c r="J132" s="188">
        <v>20</v>
      </c>
      <c r="K132" s="232"/>
    </row>
    <row r="133" spans="2:11" customFormat="1" ht="15" customHeight="1">
      <c r="B133" s="229"/>
      <c r="C133" s="188" t="s">
        <v>770</v>
      </c>
      <c r="D133" s="188"/>
      <c r="E133" s="188"/>
      <c r="F133" s="209" t="s">
        <v>771</v>
      </c>
      <c r="G133" s="188"/>
      <c r="H133" s="188" t="s">
        <v>805</v>
      </c>
      <c r="I133" s="188" t="s">
        <v>767</v>
      </c>
      <c r="J133" s="188">
        <v>50</v>
      </c>
      <c r="K133" s="232"/>
    </row>
    <row r="134" spans="2:11" customFormat="1" ht="15" customHeight="1">
      <c r="B134" s="229"/>
      <c r="C134" s="188" t="s">
        <v>784</v>
      </c>
      <c r="D134" s="188"/>
      <c r="E134" s="188"/>
      <c r="F134" s="209" t="s">
        <v>771</v>
      </c>
      <c r="G134" s="188"/>
      <c r="H134" s="188" t="s">
        <v>805</v>
      </c>
      <c r="I134" s="188" t="s">
        <v>767</v>
      </c>
      <c r="J134" s="188">
        <v>50</v>
      </c>
      <c r="K134" s="232"/>
    </row>
    <row r="135" spans="2:11" customFormat="1" ht="15" customHeight="1">
      <c r="B135" s="229"/>
      <c r="C135" s="188" t="s">
        <v>790</v>
      </c>
      <c r="D135" s="188"/>
      <c r="E135" s="188"/>
      <c r="F135" s="209" t="s">
        <v>771</v>
      </c>
      <c r="G135" s="188"/>
      <c r="H135" s="188" t="s">
        <v>805</v>
      </c>
      <c r="I135" s="188" t="s">
        <v>767</v>
      </c>
      <c r="J135" s="188">
        <v>50</v>
      </c>
      <c r="K135" s="232"/>
    </row>
    <row r="136" spans="2:11" customFormat="1" ht="15" customHeight="1">
      <c r="B136" s="229"/>
      <c r="C136" s="188" t="s">
        <v>792</v>
      </c>
      <c r="D136" s="188"/>
      <c r="E136" s="188"/>
      <c r="F136" s="209" t="s">
        <v>771</v>
      </c>
      <c r="G136" s="188"/>
      <c r="H136" s="188" t="s">
        <v>805</v>
      </c>
      <c r="I136" s="188" t="s">
        <v>767</v>
      </c>
      <c r="J136" s="188">
        <v>50</v>
      </c>
      <c r="K136" s="232"/>
    </row>
    <row r="137" spans="2:11" customFormat="1" ht="15" customHeight="1">
      <c r="B137" s="229"/>
      <c r="C137" s="188" t="s">
        <v>793</v>
      </c>
      <c r="D137" s="188"/>
      <c r="E137" s="188"/>
      <c r="F137" s="209" t="s">
        <v>771</v>
      </c>
      <c r="G137" s="188"/>
      <c r="H137" s="188" t="s">
        <v>818</v>
      </c>
      <c r="I137" s="188" t="s">
        <v>767</v>
      </c>
      <c r="J137" s="188">
        <v>255</v>
      </c>
      <c r="K137" s="232"/>
    </row>
    <row r="138" spans="2:11" customFormat="1" ht="15" customHeight="1">
      <c r="B138" s="229"/>
      <c r="C138" s="188" t="s">
        <v>795</v>
      </c>
      <c r="D138" s="188"/>
      <c r="E138" s="188"/>
      <c r="F138" s="209" t="s">
        <v>765</v>
      </c>
      <c r="G138" s="188"/>
      <c r="H138" s="188" t="s">
        <v>819</v>
      </c>
      <c r="I138" s="188" t="s">
        <v>797</v>
      </c>
      <c r="J138" s="188"/>
      <c r="K138" s="232"/>
    </row>
    <row r="139" spans="2:11" customFormat="1" ht="15" customHeight="1">
      <c r="B139" s="229"/>
      <c r="C139" s="188" t="s">
        <v>798</v>
      </c>
      <c r="D139" s="188"/>
      <c r="E139" s="188"/>
      <c r="F139" s="209" t="s">
        <v>765</v>
      </c>
      <c r="G139" s="188"/>
      <c r="H139" s="188" t="s">
        <v>820</v>
      </c>
      <c r="I139" s="188" t="s">
        <v>800</v>
      </c>
      <c r="J139" s="188"/>
      <c r="K139" s="232"/>
    </row>
    <row r="140" spans="2:11" customFormat="1" ht="15" customHeight="1">
      <c r="B140" s="229"/>
      <c r="C140" s="188" t="s">
        <v>801</v>
      </c>
      <c r="D140" s="188"/>
      <c r="E140" s="188"/>
      <c r="F140" s="209" t="s">
        <v>765</v>
      </c>
      <c r="G140" s="188"/>
      <c r="H140" s="188" t="s">
        <v>801</v>
      </c>
      <c r="I140" s="188" t="s">
        <v>800</v>
      </c>
      <c r="J140" s="188"/>
      <c r="K140" s="232"/>
    </row>
    <row r="141" spans="2:11" customFormat="1" ht="15" customHeight="1">
      <c r="B141" s="229"/>
      <c r="C141" s="188" t="s">
        <v>40</v>
      </c>
      <c r="D141" s="188"/>
      <c r="E141" s="188"/>
      <c r="F141" s="209" t="s">
        <v>765</v>
      </c>
      <c r="G141" s="188"/>
      <c r="H141" s="188" t="s">
        <v>821</v>
      </c>
      <c r="I141" s="188" t="s">
        <v>800</v>
      </c>
      <c r="J141" s="188"/>
      <c r="K141" s="232"/>
    </row>
    <row r="142" spans="2:11" customFormat="1" ht="15" customHeight="1">
      <c r="B142" s="229"/>
      <c r="C142" s="188" t="s">
        <v>822</v>
      </c>
      <c r="D142" s="188"/>
      <c r="E142" s="188"/>
      <c r="F142" s="209" t="s">
        <v>765</v>
      </c>
      <c r="G142" s="188"/>
      <c r="H142" s="188" t="s">
        <v>823</v>
      </c>
      <c r="I142" s="188" t="s">
        <v>800</v>
      </c>
      <c r="J142" s="188"/>
      <c r="K142" s="232"/>
    </row>
    <row r="143" spans="2:11" customFormat="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customFormat="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customFormat="1" ht="18.75" customHeight="1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2:11" customFormat="1" ht="7.5" customHeight="1">
      <c r="B146" s="196"/>
      <c r="C146" s="197"/>
      <c r="D146" s="197"/>
      <c r="E146" s="197"/>
      <c r="F146" s="197"/>
      <c r="G146" s="197"/>
      <c r="H146" s="197"/>
      <c r="I146" s="197"/>
      <c r="J146" s="197"/>
      <c r="K146" s="198"/>
    </row>
    <row r="147" spans="2:11" customFormat="1" ht="45" customHeight="1">
      <c r="B147" s="199"/>
      <c r="C147" s="296" t="s">
        <v>824</v>
      </c>
      <c r="D147" s="296"/>
      <c r="E147" s="296"/>
      <c r="F147" s="296"/>
      <c r="G147" s="296"/>
      <c r="H147" s="296"/>
      <c r="I147" s="296"/>
      <c r="J147" s="296"/>
      <c r="K147" s="200"/>
    </row>
    <row r="148" spans="2:11" customFormat="1" ht="17.25" customHeight="1">
      <c r="B148" s="199"/>
      <c r="C148" s="201" t="s">
        <v>759</v>
      </c>
      <c r="D148" s="201"/>
      <c r="E148" s="201"/>
      <c r="F148" s="201" t="s">
        <v>760</v>
      </c>
      <c r="G148" s="202"/>
      <c r="H148" s="201" t="s">
        <v>56</v>
      </c>
      <c r="I148" s="201" t="s">
        <v>59</v>
      </c>
      <c r="J148" s="201" t="s">
        <v>761</v>
      </c>
      <c r="K148" s="200"/>
    </row>
    <row r="149" spans="2:11" customFormat="1" ht="17.25" customHeight="1">
      <c r="B149" s="199"/>
      <c r="C149" s="203" t="s">
        <v>762</v>
      </c>
      <c r="D149" s="203"/>
      <c r="E149" s="203"/>
      <c r="F149" s="204" t="s">
        <v>763</v>
      </c>
      <c r="G149" s="205"/>
      <c r="H149" s="203"/>
      <c r="I149" s="203"/>
      <c r="J149" s="203" t="s">
        <v>764</v>
      </c>
      <c r="K149" s="200"/>
    </row>
    <row r="150" spans="2:11" customFormat="1" ht="5.25" customHeight="1">
      <c r="B150" s="211"/>
      <c r="C150" s="206"/>
      <c r="D150" s="206"/>
      <c r="E150" s="206"/>
      <c r="F150" s="206"/>
      <c r="G150" s="207"/>
      <c r="H150" s="206"/>
      <c r="I150" s="206"/>
      <c r="J150" s="206"/>
      <c r="K150" s="232"/>
    </row>
    <row r="151" spans="2:11" customFormat="1" ht="15" customHeight="1">
      <c r="B151" s="211"/>
      <c r="C151" s="236" t="s">
        <v>768</v>
      </c>
      <c r="D151" s="188"/>
      <c r="E151" s="188"/>
      <c r="F151" s="237" t="s">
        <v>765</v>
      </c>
      <c r="G151" s="188"/>
      <c r="H151" s="236" t="s">
        <v>805</v>
      </c>
      <c r="I151" s="236" t="s">
        <v>767</v>
      </c>
      <c r="J151" s="236">
        <v>120</v>
      </c>
      <c r="K151" s="232"/>
    </row>
    <row r="152" spans="2:11" customFormat="1" ht="15" customHeight="1">
      <c r="B152" s="211"/>
      <c r="C152" s="236" t="s">
        <v>814</v>
      </c>
      <c r="D152" s="188"/>
      <c r="E152" s="188"/>
      <c r="F152" s="237" t="s">
        <v>765</v>
      </c>
      <c r="G152" s="188"/>
      <c r="H152" s="236" t="s">
        <v>825</v>
      </c>
      <c r="I152" s="236" t="s">
        <v>767</v>
      </c>
      <c r="J152" s="236" t="s">
        <v>816</v>
      </c>
      <c r="K152" s="232"/>
    </row>
    <row r="153" spans="2:11" customFormat="1" ht="15" customHeight="1">
      <c r="B153" s="211"/>
      <c r="C153" s="236" t="s">
        <v>713</v>
      </c>
      <c r="D153" s="188"/>
      <c r="E153" s="188"/>
      <c r="F153" s="237" t="s">
        <v>765</v>
      </c>
      <c r="G153" s="188"/>
      <c r="H153" s="236" t="s">
        <v>826</v>
      </c>
      <c r="I153" s="236" t="s">
        <v>767</v>
      </c>
      <c r="J153" s="236" t="s">
        <v>816</v>
      </c>
      <c r="K153" s="232"/>
    </row>
    <row r="154" spans="2:11" customFormat="1" ht="15" customHeight="1">
      <c r="B154" s="211"/>
      <c r="C154" s="236" t="s">
        <v>770</v>
      </c>
      <c r="D154" s="188"/>
      <c r="E154" s="188"/>
      <c r="F154" s="237" t="s">
        <v>771</v>
      </c>
      <c r="G154" s="188"/>
      <c r="H154" s="236" t="s">
        <v>805</v>
      </c>
      <c r="I154" s="236" t="s">
        <v>767</v>
      </c>
      <c r="J154" s="236">
        <v>50</v>
      </c>
      <c r="K154" s="232"/>
    </row>
    <row r="155" spans="2:11" customFormat="1" ht="15" customHeight="1">
      <c r="B155" s="211"/>
      <c r="C155" s="236" t="s">
        <v>773</v>
      </c>
      <c r="D155" s="188"/>
      <c r="E155" s="188"/>
      <c r="F155" s="237" t="s">
        <v>765</v>
      </c>
      <c r="G155" s="188"/>
      <c r="H155" s="236" t="s">
        <v>805</v>
      </c>
      <c r="I155" s="236" t="s">
        <v>775</v>
      </c>
      <c r="J155" s="236"/>
      <c r="K155" s="232"/>
    </row>
    <row r="156" spans="2:11" customFormat="1" ht="15" customHeight="1">
      <c r="B156" s="211"/>
      <c r="C156" s="236" t="s">
        <v>784</v>
      </c>
      <c r="D156" s="188"/>
      <c r="E156" s="188"/>
      <c r="F156" s="237" t="s">
        <v>771</v>
      </c>
      <c r="G156" s="188"/>
      <c r="H156" s="236" t="s">
        <v>805</v>
      </c>
      <c r="I156" s="236" t="s">
        <v>767</v>
      </c>
      <c r="J156" s="236">
        <v>50</v>
      </c>
      <c r="K156" s="232"/>
    </row>
    <row r="157" spans="2:11" customFormat="1" ht="15" customHeight="1">
      <c r="B157" s="211"/>
      <c r="C157" s="236" t="s">
        <v>792</v>
      </c>
      <c r="D157" s="188"/>
      <c r="E157" s="188"/>
      <c r="F157" s="237" t="s">
        <v>771</v>
      </c>
      <c r="G157" s="188"/>
      <c r="H157" s="236" t="s">
        <v>805</v>
      </c>
      <c r="I157" s="236" t="s">
        <v>767</v>
      </c>
      <c r="J157" s="236">
        <v>50</v>
      </c>
      <c r="K157" s="232"/>
    </row>
    <row r="158" spans="2:11" customFormat="1" ht="15" customHeight="1">
      <c r="B158" s="211"/>
      <c r="C158" s="236" t="s">
        <v>790</v>
      </c>
      <c r="D158" s="188"/>
      <c r="E158" s="188"/>
      <c r="F158" s="237" t="s">
        <v>771</v>
      </c>
      <c r="G158" s="188"/>
      <c r="H158" s="236" t="s">
        <v>805</v>
      </c>
      <c r="I158" s="236" t="s">
        <v>767</v>
      </c>
      <c r="J158" s="236">
        <v>50</v>
      </c>
      <c r="K158" s="232"/>
    </row>
    <row r="159" spans="2:11" customFormat="1" ht="15" customHeight="1">
      <c r="B159" s="211"/>
      <c r="C159" s="236" t="s">
        <v>89</v>
      </c>
      <c r="D159" s="188"/>
      <c r="E159" s="188"/>
      <c r="F159" s="237" t="s">
        <v>765</v>
      </c>
      <c r="G159" s="188"/>
      <c r="H159" s="236" t="s">
        <v>827</v>
      </c>
      <c r="I159" s="236" t="s">
        <v>767</v>
      </c>
      <c r="J159" s="236" t="s">
        <v>828</v>
      </c>
      <c r="K159" s="232"/>
    </row>
    <row r="160" spans="2:11" customFormat="1" ht="15" customHeight="1">
      <c r="B160" s="211"/>
      <c r="C160" s="236" t="s">
        <v>829</v>
      </c>
      <c r="D160" s="188"/>
      <c r="E160" s="188"/>
      <c r="F160" s="237" t="s">
        <v>765</v>
      </c>
      <c r="G160" s="188"/>
      <c r="H160" s="236" t="s">
        <v>830</v>
      </c>
      <c r="I160" s="236" t="s">
        <v>800</v>
      </c>
      <c r="J160" s="236"/>
      <c r="K160" s="232"/>
    </row>
    <row r="161" spans="2:11" customFormat="1" ht="15" customHeight="1">
      <c r="B161" s="238"/>
      <c r="C161" s="218"/>
      <c r="D161" s="218"/>
      <c r="E161" s="218"/>
      <c r="F161" s="218"/>
      <c r="G161" s="218"/>
      <c r="H161" s="218"/>
      <c r="I161" s="218"/>
      <c r="J161" s="218"/>
      <c r="K161" s="239"/>
    </row>
    <row r="162" spans="2:11" customFormat="1" ht="18.75" customHeight="1">
      <c r="B162" s="220"/>
      <c r="C162" s="230"/>
      <c r="D162" s="230"/>
      <c r="E162" s="230"/>
      <c r="F162" s="240"/>
      <c r="G162" s="230"/>
      <c r="H162" s="230"/>
      <c r="I162" s="230"/>
      <c r="J162" s="230"/>
      <c r="K162" s="220"/>
    </row>
    <row r="163" spans="2:11" customFormat="1" ht="18.75" customHeight="1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2:11" customFormat="1" ht="7.5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9"/>
    </row>
    <row r="165" spans="2:11" customFormat="1" ht="45" customHeight="1">
      <c r="B165" s="180"/>
      <c r="C165" s="297" t="s">
        <v>831</v>
      </c>
      <c r="D165" s="297"/>
      <c r="E165" s="297"/>
      <c r="F165" s="297"/>
      <c r="G165" s="297"/>
      <c r="H165" s="297"/>
      <c r="I165" s="297"/>
      <c r="J165" s="297"/>
      <c r="K165" s="181"/>
    </row>
    <row r="166" spans="2:11" customFormat="1" ht="17.25" customHeight="1">
      <c r="B166" s="180"/>
      <c r="C166" s="201" t="s">
        <v>759</v>
      </c>
      <c r="D166" s="201"/>
      <c r="E166" s="201"/>
      <c r="F166" s="201" t="s">
        <v>760</v>
      </c>
      <c r="G166" s="241"/>
      <c r="H166" s="242" t="s">
        <v>56</v>
      </c>
      <c r="I166" s="242" t="s">
        <v>59</v>
      </c>
      <c r="J166" s="201" t="s">
        <v>761</v>
      </c>
      <c r="K166" s="181"/>
    </row>
    <row r="167" spans="2:11" customFormat="1" ht="17.25" customHeight="1">
      <c r="B167" s="182"/>
      <c r="C167" s="203" t="s">
        <v>762</v>
      </c>
      <c r="D167" s="203"/>
      <c r="E167" s="203"/>
      <c r="F167" s="204" t="s">
        <v>763</v>
      </c>
      <c r="G167" s="243"/>
      <c r="H167" s="244"/>
      <c r="I167" s="244"/>
      <c r="J167" s="203" t="s">
        <v>764</v>
      </c>
      <c r="K167" s="183"/>
    </row>
    <row r="168" spans="2:11" customFormat="1" ht="5.25" customHeight="1">
      <c r="B168" s="211"/>
      <c r="C168" s="206"/>
      <c r="D168" s="206"/>
      <c r="E168" s="206"/>
      <c r="F168" s="206"/>
      <c r="G168" s="207"/>
      <c r="H168" s="206"/>
      <c r="I168" s="206"/>
      <c r="J168" s="206"/>
      <c r="K168" s="232"/>
    </row>
    <row r="169" spans="2:11" customFormat="1" ht="15" customHeight="1">
      <c r="B169" s="211"/>
      <c r="C169" s="188" t="s">
        <v>768</v>
      </c>
      <c r="D169" s="188"/>
      <c r="E169" s="188"/>
      <c r="F169" s="209" t="s">
        <v>765</v>
      </c>
      <c r="G169" s="188"/>
      <c r="H169" s="188" t="s">
        <v>805</v>
      </c>
      <c r="I169" s="188" t="s">
        <v>767</v>
      </c>
      <c r="J169" s="188">
        <v>120</v>
      </c>
      <c r="K169" s="232"/>
    </row>
    <row r="170" spans="2:11" customFormat="1" ht="15" customHeight="1">
      <c r="B170" s="211"/>
      <c r="C170" s="188" t="s">
        <v>814</v>
      </c>
      <c r="D170" s="188"/>
      <c r="E170" s="188"/>
      <c r="F170" s="209" t="s">
        <v>765</v>
      </c>
      <c r="G170" s="188"/>
      <c r="H170" s="188" t="s">
        <v>815</v>
      </c>
      <c r="I170" s="188" t="s">
        <v>767</v>
      </c>
      <c r="J170" s="188" t="s">
        <v>816</v>
      </c>
      <c r="K170" s="232"/>
    </row>
    <row r="171" spans="2:11" customFormat="1" ht="15" customHeight="1">
      <c r="B171" s="211"/>
      <c r="C171" s="188" t="s">
        <v>713</v>
      </c>
      <c r="D171" s="188"/>
      <c r="E171" s="188"/>
      <c r="F171" s="209" t="s">
        <v>765</v>
      </c>
      <c r="G171" s="188"/>
      <c r="H171" s="188" t="s">
        <v>832</v>
      </c>
      <c r="I171" s="188" t="s">
        <v>767</v>
      </c>
      <c r="J171" s="188" t="s">
        <v>816</v>
      </c>
      <c r="K171" s="232"/>
    </row>
    <row r="172" spans="2:11" customFormat="1" ht="15" customHeight="1">
      <c r="B172" s="211"/>
      <c r="C172" s="188" t="s">
        <v>770</v>
      </c>
      <c r="D172" s="188"/>
      <c r="E172" s="188"/>
      <c r="F172" s="209" t="s">
        <v>771</v>
      </c>
      <c r="G172" s="188"/>
      <c r="H172" s="188" t="s">
        <v>832</v>
      </c>
      <c r="I172" s="188" t="s">
        <v>767</v>
      </c>
      <c r="J172" s="188">
        <v>50</v>
      </c>
      <c r="K172" s="232"/>
    </row>
    <row r="173" spans="2:11" customFormat="1" ht="15" customHeight="1">
      <c r="B173" s="211"/>
      <c r="C173" s="188" t="s">
        <v>773</v>
      </c>
      <c r="D173" s="188"/>
      <c r="E173" s="188"/>
      <c r="F173" s="209" t="s">
        <v>765</v>
      </c>
      <c r="G173" s="188"/>
      <c r="H173" s="188" t="s">
        <v>832</v>
      </c>
      <c r="I173" s="188" t="s">
        <v>775</v>
      </c>
      <c r="J173" s="188"/>
      <c r="K173" s="232"/>
    </row>
    <row r="174" spans="2:11" customFormat="1" ht="15" customHeight="1">
      <c r="B174" s="211"/>
      <c r="C174" s="188" t="s">
        <v>784</v>
      </c>
      <c r="D174" s="188"/>
      <c r="E174" s="188"/>
      <c r="F174" s="209" t="s">
        <v>771</v>
      </c>
      <c r="G174" s="188"/>
      <c r="H174" s="188" t="s">
        <v>832</v>
      </c>
      <c r="I174" s="188" t="s">
        <v>767</v>
      </c>
      <c r="J174" s="188">
        <v>50</v>
      </c>
      <c r="K174" s="232"/>
    </row>
    <row r="175" spans="2:11" customFormat="1" ht="15" customHeight="1">
      <c r="B175" s="211"/>
      <c r="C175" s="188" t="s">
        <v>792</v>
      </c>
      <c r="D175" s="188"/>
      <c r="E175" s="188"/>
      <c r="F175" s="209" t="s">
        <v>771</v>
      </c>
      <c r="G175" s="188"/>
      <c r="H175" s="188" t="s">
        <v>832</v>
      </c>
      <c r="I175" s="188" t="s">
        <v>767</v>
      </c>
      <c r="J175" s="188">
        <v>50</v>
      </c>
      <c r="K175" s="232"/>
    </row>
    <row r="176" spans="2:11" customFormat="1" ht="15" customHeight="1">
      <c r="B176" s="211"/>
      <c r="C176" s="188" t="s">
        <v>790</v>
      </c>
      <c r="D176" s="188"/>
      <c r="E176" s="188"/>
      <c r="F176" s="209" t="s">
        <v>771</v>
      </c>
      <c r="G176" s="188"/>
      <c r="H176" s="188" t="s">
        <v>832</v>
      </c>
      <c r="I176" s="188" t="s">
        <v>767</v>
      </c>
      <c r="J176" s="188">
        <v>50</v>
      </c>
      <c r="K176" s="232"/>
    </row>
    <row r="177" spans="2:11" customFormat="1" ht="15" customHeight="1">
      <c r="B177" s="211"/>
      <c r="C177" s="188" t="s">
        <v>108</v>
      </c>
      <c r="D177" s="188"/>
      <c r="E177" s="188"/>
      <c r="F177" s="209" t="s">
        <v>765</v>
      </c>
      <c r="G177" s="188"/>
      <c r="H177" s="188" t="s">
        <v>833</v>
      </c>
      <c r="I177" s="188" t="s">
        <v>834</v>
      </c>
      <c r="J177" s="188"/>
      <c r="K177" s="232"/>
    </row>
    <row r="178" spans="2:11" customFormat="1" ht="15" customHeight="1">
      <c r="B178" s="211"/>
      <c r="C178" s="188" t="s">
        <v>59</v>
      </c>
      <c r="D178" s="188"/>
      <c r="E178" s="188"/>
      <c r="F178" s="209" t="s">
        <v>765</v>
      </c>
      <c r="G178" s="188"/>
      <c r="H178" s="188" t="s">
        <v>835</v>
      </c>
      <c r="I178" s="188" t="s">
        <v>836</v>
      </c>
      <c r="J178" s="188">
        <v>1</v>
      </c>
      <c r="K178" s="232"/>
    </row>
    <row r="179" spans="2:11" customFormat="1" ht="15" customHeight="1">
      <c r="B179" s="211"/>
      <c r="C179" s="188" t="s">
        <v>55</v>
      </c>
      <c r="D179" s="188"/>
      <c r="E179" s="188"/>
      <c r="F179" s="209" t="s">
        <v>765</v>
      </c>
      <c r="G179" s="188"/>
      <c r="H179" s="188" t="s">
        <v>837</v>
      </c>
      <c r="I179" s="188" t="s">
        <v>767</v>
      </c>
      <c r="J179" s="188">
        <v>20</v>
      </c>
      <c r="K179" s="232"/>
    </row>
    <row r="180" spans="2:11" customFormat="1" ht="15" customHeight="1">
      <c r="B180" s="211"/>
      <c r="C180" s="188" t="s">
        <v>56</v>
      </c>
      <c r="D180" s="188"/>
      <c r="E180" s="188"/>
      <c r="F180" s="209" t="s">
        <v>765</v>
      </c>
      <c r="G180" s="188"/>
      <c r="H180" s="188" t="s">
        <v>838</v>
      </c>
      <c r="I180" s="188" t="s">
        <v>767</v>
      </c>
      <c r="J180" s="188">
        <v>255</v>
      </c>
      <c r="K180" s="232"/>
    </row>
    <row r="181" spans="2:11" customFormat="1" ht="15" customHeight="1">
      <c r="B181" s="211"/>
      <c r="C181" s="188" t="s">
        <v>109</v>
      </c>
      <c r="D181" s="188"/>
      <c r="E181" s="188"/>
      <c r="F181" s="209" t="s">
        <v>765</v>
      </c>
      <c r="G181" s="188"/>
      <c r="H181" s="188" t="s">
        <v>729</v>
      </c>
      <c r="I181" s="188" t="s">
        <v>767</v>
      </c>
      <c r="J181" s="188">
        <v>10</v>
      </c>
      <c r="K181" s="232"/>
    </row>
    <row r="182" spans="2:11" customFormat="1" ht="15" customHeight="1">
      <c r="B182" s="211"/>
      <c r="C182" s="188" t="s">
        <v>110</v>
      </c>
      <c r="D182" s="188"/>
      <c r="E182" s="188"/>
      <c r="F182" s="209" t="s">
        <v>765</v>
      </c>
      <c r="G182" s="188"/>
      <c r="H182" s="188" t="s">
        <v>839</v>
      </c>
      <c r="I182" s="188" t="s">
        <v>800</v>
      </c>
      <c r="J182" s="188"/>
      <c r="K182" s="232"/>
    </row>
    <row r="183" spans="2:11" customFormat="1" ht="15" customHeight="1">
      <c r="B183" s="211"/>
      <c r="C183" s="188" t="s">
        <v>840</v>
      </c>
      <c r="D183" s="188"/>
      <c r="E183" s="188"/>
      <c r="F183" s="209" t="s">
        <v>765</v>
      </c>
      <c r="G183" s="188"/>
      <c r="H183" s="188" t="s">
        <v>841</v>
      </c>
      <c r="I183" s="188" t="s">
        <v>800</v>
      </c>
      <c r="J183" s="188"/>
      <c r="K183" s="232"/>
    </row>
    <row r="184" spans="2:11" customFormat="1" ht="15" customHeight="1">
      <c r="B184" s="211"/>
      <c r="C184" s="188" t="s">
        <v>829</v>
      </c>
      <c r="D184" s="188"/>
      <c r="E184" s="188"/>
      <c r="F184" s="209" t="s">
        <v>765</v>
      </c>
      <c r="G184" s="188"/>
      <c r="H184" s="188" t="s">
        <v>842</v>
      </c>
      <c r="I184" s="188" t="s">
        <v>800</v>
      </c>
      <c r="J184" s="188"/>
      <c r="K184" s="232"/>
    </row>
    <row r="185" spans="2:11" customFormat="1" ht="15" customHeight="1">
      <c r="B185" s="211"/>
      <c r="C185" s="188" t="s">
        <v>112</v>
      </c>
      <c r="D185" s="188"/>
      <c r="E185" s="188"/>
      <c r="F185" s="209" t="s">
        <v>771</v>
      </c>
      <c r="G185" s="188"/>
      <c r="H185" s="188" t="s">
        <v>843</v>
      </c>
      <c r="I185" s="188" t="s">
        <v>767</v>
      </c>
      <c r="J185" s="188">
        <v>50</v>
      </c>
      <c r="K185" s="232"/>
    </row>
    <row r="186" spans="2:11" customFormat="1" ht="15" customHeight="1">
      <c r="B186" s="211"/>
      <c r="C186" s="188" t="s">
        <v>844</v>
      </c>
      <c r="D186" s="188"/>
      <c r="E186" s="188"/>
      <c r="F186" s="209" t="s">
        <v>771</v>
      </c>
      <c r="G186" s="188"/>
      <c r="H186" s="188" t="s">
        <v>845</v>
      </c>
      <c r="I186" s="188" t="s">
        <v>846</v>
      </c>
      <c r="J186" s="188"/>
      <c r="K186" s="232"/>
    </row>
    <row r="187" spans="2:11" customFormat="1" ht="15" customHeight="1">
      <c r="B187" s="211"/>
      <c r="C187" s="188" t="s">
        <v>847</v>
      </c>
      <c r="D187" s="188"/>
      <c r="E187" s="188"/>
      <c r="F187" s="209" t="s">
        <v>771</v>
      </c>
      <c r="G187" s="188"/>
      <c r="H187" s="188" t="s">
        <v>848</v>
      </c>
      <c r="I187" s="188" t="s">
        <v>846</v>
      </c>
      <c r="J187" s="188"/>
      <c r="K187" s="232"/>
    </row>
    <row r="188" spans="2:11" customFormat="1" ht="15" customHeight="1">
      <c r="B188" s="211"/>
      <c r="C188" s="188" t="s">
        <v>849</v>
      </c>
      <c r="D188" s="188"/>
      <c r="E188" s="188"/>
      <c r="F188" s="209" t="s">
        <v>771</v>
      </c>
      <c r="G188" s="188"/>
      <c r="H188" s="188" t="s">
        <v>850</v>
      </c>
      <c r="I188" s="188" t="s">
        <v>846</v>
      </c>
      <c r="J188" s="188"/>
      <c r="K188" s="232"/>
    </row>
    <row r="189" spans="2:11" customFormat="1" ht="15" customHeight="1">
      <c r="B189" s="211"/>
      <c r="C189" s="245" t="s">
        <v>851</v>
      </c>
      <c r="D189" s="188"/>
      <c r="E189" s="188"/>
      <c r="F189" s="209" t="s">
        <v>771</v>
      </c>
      <c r="G189" s="188"/>
      <c r="H189" s="188" t="s">
        <v>852</v>
      </c>
      <c r="I189" s="188" t="s">
        <v>853</v>
      </c>
      <c r="J189" s="246" t="s">
        <v>854</v>
      </c>
      <c r="K189" s="232"/>
    </row>
    <row r="190" spans="2:11" customFormat="1" ht="15" customHeight="1">
      <c r="B190" s="211"/>
      <c r="C190" s="245" t="s">
        <v>44</v>
      </c>
      <c r="D190" s="188"/>
      <c r="E190" s="188"/>
      <c r="F190" s="209" t="s">
        <v>765</v>
      </c>
      <c r="G190" s="188"/>
      <c r="H190" s="185" t="s">
        <v>855</v>
      </c>
      <c r="I190" s="188" t="s">
        <v>856</v>
      </c>
      <c r="J190" s="188"/>
      <c r="K190" s="232"/>
    </row>
    <row r="191" spans="2:11" customFormat="1" ht="15" customHeight="1">
      <c r="B191" s="211"/>
      <c r="C191" s="245" t="s">
        <v>857</v>
      </c>
      <c r="D191" s="188"/>
      <c r="E191" s="188"/>
      <c r="F191" s="209" t="s">
        <v>765</v>
      </c>
      <c r="G191" s="188"/>
      <c r="H191" s="188" t="s">
        <v>858</v>
      </c>
      <c r="I191" s="188" t="s">
        <v>800</v>
      </c>
      <c r="J191" s="188"/>
      <c r="K191" s="232"/>
    </row>
    <row r="192" spans="2:11" customFormat="1" ht="15" customHeight="1">
      <c r="B192" s="211"/>
      <c r="C192" s="245" t="s">
        <v>859</v>
      </c>
      <c r="D192" s="188"/>
      <c r="E192" s="188"/>
      <c r="F192" s="209" t="s">
        <v>765</v>
      </c>
      <c r="G192" s="188"/>
      <c r="H192" s="188" t="s">
        <v>860</v>
      </c>
      <c r="I192" s="188" t="s">
        <v>800</v>
      </c>
      <c r="J192" s="188"/>
      <c r="K192" s="232"/>
    </row>
    <row r="193" spans="2:11" customFormat="1" ht="15" customHeight="1">
      <c r="B193" s="211"/>
      <c r="C193" s="245" t="s">
        <v>861</v>
      </c>
      <c r="D193" s="188"/>
      <c r="E193" s="188"/>
      <c r="F193" s="209" t="s">
        <v>771</v>
      </c>
      <c r="G193" s="188"/>
      <c r="H193" s="188" t="s">
        <v>862</v>
      </c>
      <c r="I193" s="188" t="s">
        <v>800</v>
      </c>
      <c r="J193" s="188"/>
      <c r="K193" s="232"/>
    </row>
    <row r="194" spans="2:11" customFormat="1" ht="15" customHeight="1">
      <c r="B194" s="238"/>
      <c r="C194" s="247"/>
      <c r="D194" s="218"/>
      <c r="E194" s="218"/>
      <c r="F194" s="218"/>
      <c r="G194" s="218"/>
      <c r="H194" s="218"/>
      <c r="I194" s="218"/>
      <c r="J194" s="218"/>
      <c r="K194" s="239"/>
    </row>
    <row r="195" spans="2:11" customFormat="1" ht="18.75" customHeight="1">
      <c r="B195" s="220"/>
      <c r="C195" s="230"/>
      <c r="D195" s="230"/>
      <c r="E195" s="230"/>
      <c r="F195" s="240"/>
      <c r="G195" s="230"/>
      <c r="H195" s="230"/>
      <c r="I195" s="230"/>
      <c r="J195" s="230"/>
      <c r="K195" s="220"/>
    </row>
    <row r="196" spans="2:11" customFormat="1" ht="18.75" customHeight="1">
      <c r="B196" s="220"/>
      <c r="C196" s="230"/>
      <c r="D196" s="230"/>
      <c r="E196" s="230"/>
      <c r="F196" s="240"/>
      <c r="G196" s="230"/>
      <c r="H196" s="230"/>
      <c r="I196" s="230"/>
      <c r="J196" s="230"/>
      <c r="K196" s="220"/>
    </row>
    <row r="197" spans="2:11" customFormat="1" ht="18.75" customHeight="1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customFormat="1" ht="13.5">
      <c r="B198" s="177"/>
      <c r="C198" s="178"/>
      <c r="D198" s="178"/>
      <c r="E198" s="178"/>
      <c r="F198" s="178"/>
      <c r="G198" s="178"/>
      <c r="H198" s="178"/>
      <c r="I198" s="178"/>
      <c r="J198" s="178"/>
      <c r="K198" s="179"/>
    </row>
    <row r="199" spans="2:11" customFormat="1" ht="21">
      <c r="B199" s="180"/>
      <c r="C199" s="297" t="s">
        <v>863</v>
      </c>
      <c r="D199" s="297"/>
      <c r="E199" s="297"/>
      <c r="F199" s="297"/>
      <c r="G199" s="297"/>
      <c r="H199" s="297"/>
      <c r="I199" s="297"/>
      <c r="J199" s="297"/>
      <c r="K199" s="181"/>
    </row>
    <row r="200" spans="2:11" customFormat="1" ht="25.5" customHeight="1">
      <c r="B200" s="180"/>
      <c r="C200" s="248" t="s">
        <v>864</v>
      </c>
      <c r="D200" s="248"/>
      <c r="E200" s="248"/>
      <c r="F200" s="248" t="s">
        <v>865</v>
      </c>
      <c r="G200" s="249"/>
      <c r="H200" s="298" t="s">
        <v>866</v>
      </c>
      <c r="I200" s="298"/>
      <c r="J200" s="298"/>
      <c r="K200" s="181"/>
    </row>
    <row r="201" spans="2:11" customFormat="1" ht="5.25" customHeight="1">
      <c r="B201" s="211"/>
      <c r="C201" s="206"/>
      <c r="D201" s="206"/>
      <c r="E201" s="206"/>
      <c r="F201" s="206"/>
      <c r="G201" s="230"/>
      <c r="H201" s="206"/>
      <c r="I201" s="206"/>
      <c r="J201" s="206"/>
      <c r="K201" s="232"/>
    </row>
    <row r="202" spans="2:11" customFormat="1" ht="15" customHeight="1">
      <c r="B202" s="211"/>
      <c r="C202" s="188" t="s">
        <v>856</v>
      </c>
      <c r="D202" s="188"/>
      <c r="E202" s="188"/>
      <c r="F202" s="209" t="s">
        <v>45</v>
      </c>
      <c r="G202" s="188"/>
      <c r="H202" s="299" t="s">
        <v>867</v>
      </c>
      <c r="I202" s="299"/>
      <c r="J202" s="299"/>
      <c r="K202" s="232"/>
    </row>
    <row r="203" spans="2:11" customFormat="1" ht="15" customHeight="1">
      <c r="B203" s="211"/>
      <c r="C203" s="188"/>
      <c r="D203" s="188"/>
      <c r="E203" s="188"/>
      <c r="F203" s="209" t="s">
        <v>46</v>
      </c>
      <c r="G203" s="188"/>
      <c r="H203" s="299" t="s">
        <v>868</v>
      </c>
      <c r="I203" s="299"/>
      <c r="J203" s="299"/>
      <c r="K203" s="232"/>
    </row>
    <row r="204" spans="2:11" customFormat="1" ht="15" customHeight="1">
      <c r="B204" s="211"/>
      <c r="C204" s="188"/>
      <c r="D204" s="188"/>
      <c r="E204" s="188"/>
      <c r="F204" s="209" t="s">
        <v>49</v>
      </c>
      <c r="G204" s="188"/>
      <c r="H204" s="299" t="s">
        <v>869</v>
      </c>
      <c r="I204" s="299"/>
      <c r="J204" s="299"/>
      <c r="K204" s="232"/>
    </row>
    <row r="205" spans="2:11" customFormat="1" ht="15" customHeight="1">
      <c r="B205" s="211"/>
      <c r="C205" s="188"/>
      <c r="D205" s="188"/>
      <c r="E205" s="188"/>
      <c r="F205" s="209" t="s">
        <v>47</v>
      </c>
      <c r="G205" s="188"/>
      <c r="H205" s="299" t="s">
        <v>870</v>
      </c>
      <c r="I205" s="299"/>
      <c r="J205" s="299"/>
      <c r="K205" s="232"/>
    </row>
    <row r="206" spans="2:11" customFormat="1" ht="15" customHeight="1">
      <c r="B206" s="211"/>
      <c r="C206" s="188"/>
      <c r="D206" s="188"/>
      <c r="E206" s="188"/>
      <c r="F206" s="209" t="s">
        <v>48</v>
      </c>
      <c r="G206" s="188"/>
      <c r="H206" s="299" t="s">
        <v>871</v>
      </c>
      <c r="I206" s="299"/>
      <c r="J206" s="299"/>
      <c r="K206" s="232"/>
    </row>
    <row r="207" spans="2:11" customFormat="1" ht="15" customHeight="1">
      <c r="B207" s="211"/>
      <c r="C207" s="188"/>
      <c r="D207" s="188"/>
      <c r="E207" s="188"/>
      <c r="F207" s="209"/>
      <c r="G207" s="188"/>
      <c r="H207" s="188"/>
      <c r="I207" s="188"/>
      <c r="J207" s="188"/>
      <c r="K207" s="232"/>
    </row>
    <row r="208" spans="2:11" customFormat="1" ht="15" customHeight="1">
      <c r="B208" s="211"/>
      <c r="C208" s="188" t="s">
        <v>812</v>
      </c>
      <c r="D208" s="188"/>
      <c r="E208" s="188"/>
      <c r="F208" s="209" t="s">
        <v>81</v>
      </c>
      <c r="G208" s="188"/>
      <c r="H208" s="299" t="s">
        <v>872</v>
      </c>
      <c r="I208" s="299"/>
      <c r="J208" s="299"/>
      <c r="K208" s="232"/>
    </row>
    <row r="209" spans="2:11" customFormat="1" ht="15" customHeight="1">
      <c r="B209" s="211"/>
      <c r="C209" s="188"/>
      <c r="D209" s="188"/>
      <c r="E209" s="188"/>
      <c r="F209" s="209" t="s">
        <v>707</v>
      </c>
      <c r="G209" s="188"/>
      <c r="H209" s="299" t="s">
        <v>708</v>
      </c>
      <c r="I209" s="299"/>
      <c r="J209" s="299"/>
      <c r="K209" s="232"/>
    </row>
    <row r="210" spans="2:11" customFormat="1" ht="15" customHeight="1">
      <c r="B210" s="211"/>
      <c r="C210" s="188"/>
      <c r="D210" s="188"/>
      <c r="E210" s="188"/>
      <c r="F210" s="209" t="s">
        <v>705</v>
      </c>
      <c r="G210" s="188"/>
      <c r="H210" s="299" t="s">
        <v>873</v>
      </c>
      <c r="I210" s="299"/>
      <c r="J210" s="299"/>
      <c r="K210" s="232"/>
    </row>
    <row r="211" spans="2:11" customFormat="1" ht="15" customHeight="1">
      <c r="B211" s="250"/>
      <c r="C211" s="188"/>
      <c r="D211" s="188"/>
      <c r="E211" s="188"/>
      <c r="F211" s="209" t="s">
        <v>709</v>
      </c>
      <c r="G211" s="245"/>
      <c r="H211" s="300" t="s">
        <v>710</v>
      </c>
      <c r="I211" s="300"/>
      <c r="J211" s="300"/>
      <c r="K211" s="251"/>
    </row>
    <row r="212" spans="2:11" customFormat="1" ht="15" customHeight="1">
      <c r="B212" s="250"/>
      <c r="C212" s="188"/>
      <c r="D212" s="188"/>
      <c r="E212" s="188"/>
      <c r="F212" s="209" t="s">
        <v>711</v>
      </c>
      <c r="G212" s="245"/>
      <c r="H212" s="300" t="s">
        <v>874</v>
      </c>
      <c r="I212" s="300"/>
      <c r="J212" s="300"/>
      <c r="K212" s="251"/>
    </row>
    <row r="213" spans="2:11" customFormat="1" ht="15" customHeight="1">
      <c r="B213" s="250"/>
      <c r="C213" s="188"/>
      <c r="D213" s="188"/>
      <c r="E213" s="188"/>
      <c r="F213" s="209"/>
      <c r="G213" s="245"/>
      <c r="H213" s="236"/>
      <c r="I213" s="236"/>
      <c r="J213" s="236"/>
      <c r="K213" s="251"/>
    </row>
    <row r="214" spans="2:11" customFormat="1" ht="15" customHeight="1">
      <c r="B214" s="250"/>
      <c r="C214" s="188" t="s">
        <v>836</v>
      </c>
      <c r="D214" s="188"/>
      <c r="E214" s="188"/>
      <c r="F214" s="209">
        <v>1</v>
      </c>
      <c r="G214" s="245"/>
      <c r="H214" s="300" t="s">
        <v>875</v>
      </c>
      <c r="I214" s="300"/>
      <c r="J214" s="300"/>
      <c r="K214" s="251"/>
    </row>
    <row r="215" spans="2:11" customFormat="1" ht="15" customHeight="1">
      <c r="B215" s="250"/>
      <c r="C215" s="188"/>
      <c r="D215" s="188"/>
      <c r="E215" s="188"/>
      <c r="F215" s="209">
        <v>2</v>
      </c>
      <c r="G215" s="245"/>
      <c r="H215" s="300" t="s">
        <v>876</v>
      </c>
      <c r="I215" s="300"/>
      <c r="J215" s="300"/>
      <c r="K215" s="251"/>
    </row>
    <row r="216" spans="2:11" customFormat="1" ht="15" customHeight="1">
      <c r="B216" s="250"/>
      <c r="C216" s="188"/>
      <c r="D216" s="188"/>
      <c r="E216" s="188"/>
      <c r="F216" s="209">
        <v>3</v>
      </c>
      <c r="G216" s="245"/>
      <c r="H216" s="300" t="s">
        <v>877</v>
      </c>
      <c r="I216" s="300"/>
      <c r="J216" s="300"/>
      <c r="K216" s="251"/>
    </row>
    <row r="217" spans="2:11" customFormat="1" ht="15" customHeight="1">
      <c r="B217" s="250"/>
      <c r="C217" s="188"/>
      <c r="D217" s="188"/>
      <c r="E217" s="188"/>
      <c r="F217" s="209">
        <v>4</v>
      </c>
      <c r="G217" s="245"/>
      <c r="H217" s="300" t="s">
        <v>878</v>
      </c>
      <c r="I217" s="300"/>
      <c r="J217" s="300"/>
      <c r="K217" s="251"/>
    </row>
    <row r="218" spans="2:11" customFormat="1" ht="12.75" customHeight="1">
      <c r="B218" s="252"/>
      <c r="C218" s="253"/>
      <c r="D218" s="253"/>
      <c r="E218" s="253"/>
      <c r="F218" s="253"/>
      <c r="G218" s="253"/>
      <c r="H218" s="253"/>
      <c r="I218" s="253"/>
      <c r="J218" s="253"/>
      <c r="K218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střecha</vt:lpstr>
      <vt:lpstr>Pokyny pro vyplnění</vt:lpstr>
      <vt:lpstr>'1 - střecha'!Názvy_tisku</vt:lpstr>
      <vt:lpstr>'Rekapitulace stavby'!Názvy_tisku</vt:lpstr>
      <vt:lpstr>'1 - střecha'!Oblast_tisku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Káťa</dc:creator>
  <cp:lastModifiedBy>Timoris Projekt a.s.</cp:lastModifiedBy>
  <dcterms:created xsi:type="dcterms:W3CDTF">2023-02-27T09:43:16Z</dcterms:created>
  <dcterms:modified xsi:type="dcterms:W3CDTF">2024-01-15T08:38:58Z</dcterms:modified>
</cp:coreProperties>
</file>