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Tomino\Lužice\Střecha\RZP\2023_03_14\"/>
    </mc:Choice>
  </mc:AlternateContent>
  <bookViews>
    <workbookView xWindow="0" yWindow="0" windowWidth="0" windowHeight="0"/>
  </bookViews>
  <sheets>
    <sheet name="Rekapitulace stavby" sheetId="1" r:id="rId1"/>
    <sheet name="2023_02_08 - Rekonstrukce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'2023_02_08 - Rekonstrukce...'!$C$128:$K$261</definedName>
    <definedName name="_xlnm.Print_Area" localSheetId="1">'2023_02_08 - Rekonstrukce...'!$C$118:$J$261</definedName>
    <definedName name="_xlnm.Print_Titles" localSheetId="1">'2023_02_08 - Rekonstrukce...'!$128:$128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61"/>
  <c r="BH261"/>
  <c r="BG261"/>
  <c r="BF261"/>
  <c r="T261"/>
  <c r="T260"/>
  <c r="T259"/>
  <c r="R261"/>
  <c r="R260"/>
  <c r="R259"/>
  <c r="P261"/>
  <c r="P260"/>
  <c r="P259"/>
  <c r="BI257"/>
  <c r="BH257"/>
  <c r="BG257"/>
  <c r="BF257"/>
  <c r="T257"/>
  <c r="R257"/>
  <c r="P257"/>
  <c r="BI253"/>
  <c r="BH253"/>
  <c r="BG253"/>
  <c r="BF253"/>
  <c r="T253"/>
  <c r="R253"/>
  <c r="P253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39"/>
  <c r="BH239"/>
  <c r="BG239"/>
  <c r="BF239"/>
  <c r="T239"/>
  <c r="R239"/>
  <c r="P239"/>
  <c r="BI237"/>
  <c r="BH237"/>
  <c r="BG237"/>
  <c r="BF237"/>
  <c r="T237"/>
  <c r="R237"/>
  <c r="P237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8"/>
  <c r="BH188"/>
  <c r="BG188"/>
  <c r="BF188"/>
  <c r="T188"/>
  <c r="R188"/>
  <c r="P188"/>
  <c r="BI187"/>
  <c r="BH187"/>
  <c r="BG187"/>
  <c r="BF187"/>
  <c r="T187"/>
  <c r="R187"/>
  <c r="P187"/>
  <c r="BI185"/>
  <c r="BH185"/>
  <c r="BG185"/>
  <c r="BF185"/>
  <c r="T185"/>
  <c r="R185"/>
  <c r="P185"/>
  <c r="BI184"/>
  <c r="BH184"/>
  <c r="BG184"/>
  <c r="BF184"/>
  <c r="T184"/>
  <c r="R184"/>
  <c r="P184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5"/>
  <c r="BH175"/>
  <c r="BG175"/>
  <c r="BF175"/>
  <c r="T175"/>
  <c r="R175"/>
  <c r="P175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F123"/>
  <c r="E121"/>
  <c r="F87"/>
  <c r="E85"/>
  <c r="J22"/>
  <c r="E22"/>
  <c r="J126"/>
  <c r="J21"/>
  <c r="J19"/>
  <c r="E19"/>
  <c r="J125"/>
  <c r="J18"/>
  <c r="J16"/>
  <c r="E16"/>
  <c r="F126"/>
  <c r="J15"/>
  <c r="J13"/>
  <c r="E13"/>
  <c r="F125"/>
  <c r="J12"/>
  <c r="J10"/>
  <c r="J123"/>
  <c i="1" r="L90"/>
  <c r="AM90"/>
  <c r="AM89"/>
  <c r="L89"/>
  <c r="AM87"/>
  <c r="L87"/>
  <c r="L85"/>
  <c r="L84"/>
  <c i="2" r="BK188"/>
  <c r="J185"/>
  <c r="J182"/>
  <c r="BK180"/>
  <c r="BK175"/>
  <c r="J173"/>
  <c r="J171"/>
  <c r="BK169"/>
  <c r="BK165"/>
  <c r="J164"/>
  <c r="BK160"/>
  <c r="J158"/>
  <c r="BK155"/>
  <c r="BK151"/>
  <c r="J148"/>
  <c r="J142"/>
  <c r="BK139"/>
  <c r="J138"/>
  <c r="BK132"/>
  <c r="F34"/>
  <c r="F32"/>
  <c r="BK261"/>
  <c r="J261"/>
  <c r="J257"/>
  <c r="BK253"/>
  <c r="J253"/>
  <c r="J251"/>
  <c r="J250"/>
  <c r="J249"/>
  <c r="J248"/>
  <c r="J246"/>
  <c r="BK245"/>
  <c r="BK244"/>
  <c r="BK243"/>
  <c r="BK239"/>
  <c r="BK237"/>
  <c r="BK235"/>
  <c r="BK233"/>
  <c r="BK231"/>
  <c r="BK229"/>
  <c r="BK227"/>
  <c r="BK226"/>
  <c r="BK225"/>
  <c r="BK224"/>
  <c r="BK223"/>
  <c r="BK222"/>
  <c r="BK221"/>
  <c r="BK220"/>
  <c r="BK219"/>
  <c r="BK218"/>
  <c r="BK217"/>
  <c r="BK215"/>
  <c r="BK213"/>
  <c r="BK212"/>
  <c r="BK211"/>
  <c r="BK210"/>
  <c r="BK209"/>
  <c r="BK208"/>
  <c r="BK207"/>
  <c r="BK206"/>
  <c r="BK204"/>
  <c r="BK203"/>
  <c r="BK202"/>
  <c r="BK201"/>
  <c r="BK199"/>
  <c r="BK198"/>
  <c r="BK197"/>
  <c r="BK196"/>
  <c r="BK194"/>
  <c r="BK193"/>
  <c r="BK192"/>
  <c r="BK191"/>
  <c r="BK190"/>
  <c r="J188"/>
  <c r="J187"/>
  <c r="BK184"/>
  <c r="BK181"/>
  <c r="J180"/>
  <c r="J178"/>
  <c r="BK173"/>
  <c r="J172"/>
  <c r="BK170"/>
  <c r="BK167"/>
  <c r="BK164"/>
  <c r="J162"/>
  <c r="BK158"/>
  <c r="J157"/>
  <c r="BK154"/>
  <c r="J151"/>
  <c r="BK148"/>
  <c r="J147"/>
  <c r="BK141"/>
  <c r="J139"/>
  <c r="J135"/>
  <c r="J134"/>
  <c r="F35"/>
  <c r="BK257"/>
  <c r="BK251"/>
  <c r="BK250"/>
  <c r="BK249"/>
  <c r="BK248"/>
  <c r="BK246"/>
  <c r="J245"/>
  <c r="J244"/>
  <c r="J243"/>
  <c r="J239"/>
  <c r="J237"/>
  <c r="J235"/>
  <c r="J233"/>
  <c r="J231"/>
  <c r="J229"/>
  <c r="J227"/>
  <c r="J226"/>
  <c r="J225"/>
  <c r="J224"/>
  <c r="J223"/>
  <c r="J222"/>
  <c r="J221"/>
  <c r="J220"/>
  <c r="J219"/>
  <c r="J218"/>
  <c r="J217"/>
  <c r="J215"/>
  <c r="J213"/>
  <c r="J212"/>
  <c r="J211"/>
  <c r="J210"/>
  <c r="J209"/>
  <c r="J208"/>
  <c r="J207"/>
  <c r="J206"/>
  <c r="J204"/>
  <c r="J203"/>
  <c r="J202"/>
  <c r="J201"/>
  <c r="J199"/>
  <c r="J198"/>
  <c r="J197"/>
  <c r="J196"/>
  <c r="J194"/>
  <c r="J193"/>
  <c r="J192"/>
  <c r="J191"/>
  <c r="J190"/>
  <c r="BK187"/>
  <c r="BK185"/>
  <c r="J184"/>
  <c r="BK182"/>
  <c r="J181"/>
  <c r="BK178"/>
  <c r="J175"/>
  <c r="BK172"/>
  <c r="BK171"/>
  <c r="J170"/>
  <c r="J169"/>
  <c r="J167"/>
  <c r="J165"/>
  <c r="BK162"/>
  <c r="J160"/>
  <c r="BK157"/>
  <c r="J155"/>
  <c r="J154"/>
  <c r="BK150"/>
  <c r="J150"/>
  <c r="BK147"/>
  <c r="BK142"/>
  <c r="J141"/>
  <c r="BK138"/>
  <c r="BK135"/>
  <c r="BK134"/>
  <c r="J132"/>
  <c i="1" r="AS94"/>
  <c i="2" r="F33"/>
  <c r="J32"/>
  <c l="1" r="R131"/>
  <c r="R130"/>
  <c r="T146"/>
  <c r="R153"/>
  <c r="P174"/>
  <c r="R183"/>
  <c r="R137"/>
  <c r="R159"/>
  <c r="R179"/>
  <c r="T195"/>
  <c r="BK137"/>
  <c r="J137"/>
  <c r="J97"/>
  <c r="BK153"/>
  <c r="P168"/>
  <c r="P179"/>
  <c r="R195"/>
  <c r="R247"/>
  <c r="P131"/>
  <c r="P146"/>
  <c r="P153"/>
  <c r="BK168"/>
  <c r="J168"/>
  <c r="J102"/>
  <c r="T174"/>
  <c r="BK183"/>
  <c r="J183"/>
  <c r="J105"/>
  <c r="R230"/>
  <c r="T247"/>
  <c r="BK146"/>
  <c r="J146"/>
  <c r="J98"/>
  <c r="T153"/>
  <c r="R168"/>
  <c r="BK179"/>
  <c r="J179"/>
  <c r="J104"/>
  <c r="T183"/>
  <c r="T230"/>
  <c r="P252"/>
  <c r="T131"/>
  <c r="R146"/>
  <c r="P159"/>
  <c r="T168"/>
  <c r="T179"/>
  <c r="P195"/>
  <c r="BK247"/>
  <c r="J247"/>
  <c r="J108"/>
  <c r="R252"/>
  <c r="T137"/>
  <c r="T159"/>
  <c r="R174"/>
  <c r="P183"/>
  <c r="BK230"/>
  <c r="J230"/>
  <c r="J107"/>
  <c r="P247"/>
  <c r="BK252"/>
  <c r="J252"/>
  <c r="J109"/>
  <c r="BK131"/>
  <c r="J131"/>
  <c r="J96"/>
  <c r="P137"/>
  <c r="BK159"/>
  <c r="J159"/>
  <c r="J101"/>
  <c r="BK174"/>
  <c r="J174"/>
  <c r="J103"/>
  <c r="BK195"/>
  <c r="J195"/>
  <c r="J106"/>
  <c r="P230"/>
  <c r="T252"/>
  <c r="BK260"/>
  <c r="J260"/>
  <c r="J111"/>
  <c i="1" r="BC95"/>
  <c i="2" r="J87"/>
  <c r="F89"/>
  <c r="J89"/>
  <c r="F90"/>
  <c r="J90"/>
  <c r="BE132"/>
  <c r="BE134"/>
  <c r="BE135"/>
  <c r="BE138"/>
  <c r="BE139"/>
  <c r="BE141"/>
  <c r="BE142"/>
  <c r="BE147"/>
  <c r="BE148"/>
  <c r="BE150"/>
  <c r="BE151"/>
  <c r="BE154"/>
  <c r="BE155"/>
  <c r="BE157"/>
  <c r="BE158"/>
  <c r="BE160"/>
  <c r="BE162"/>
  <c r="BE164"/>
  <c r="BE165"/>
  <c r="BE167"/>
  <c r="BE169"/>
  <c r="BE170"/>
  <c r="BE171"/>
  <c r="BE172"/>
  <c r="BE173"/>
  <c r="BE175"/>
  <c r="BE178"/>
  <c r="BE180"/>
  <c r="BE181"/>
  <c r="BE182"/>
  <c r="BE184"/>
  <c r="BE185"/>
  <c r="BE187"/>
  <c r="BE188"/>
  <c r="BE190"/>
  <c r="BE191"/>
  <c r="BE192"/>
  <c r="BE193"/>
  <c r="BE194"/>
  <c r="BE196"/>
  <c r="BE197"/>
  <c r="BE198"/>
  <c r="BE199"/>
  <c r="BE201"/>
  <c r="BE202"/>
  <c r="BE203"/>
  <c r="BE204"/>
  <c r="BE206"/>
  <c r="BE207"/>
  <c r="BE208"/>
  <c r="BE209"/>
  <c r="BE210"/>
  <c r="BE211"/>
  <c r="BE212"/>
  <c r="BE213"/>
  <c r="BE215"/>
  <c r="BE217"/>
  <c r="BE218"/>
  <c r="BE219"/>
  <c r="BE220"/>
  <c r="BE221"/>
  <c r="BE222"/>
  <c r="BE223"/>
  <c r="BE224"/>
  <c r="BE225"/>
  <c r="BE226"/>
  <c r="BE227"/>
  <c r="BE229"/>
  <c r="BE231"/>
  <c r="BE233"/>
  <c r="BE235"/>
  <c r="BE237"/>
  <c r="BE239"/>
  <c r="BE243"/>
  <c r="BE244"/>
  <c r="BE245"/>
  <c r="BE246"/>
  <c r="BE248"/>
  <c r="BE249"/>
  <c r="BE250"/>
  <c r="BE251"/>
  <c r="BE253"/>
  <c r="BE257"/>
  <c r="BE261"/>
  <c i="1" r="BB95"/>
  <c r="AW95"/>
  <c r="BA95"/>
  <c r="BD95"/>
  <c r="BC94"/>
  <c r="W32"/>
  <c r="BD94"/>
  <c r="W33"/>
  <c r="BB94"/>
  <c r="W31"/>
  <c r="BA94"/>
  <c r="W30"/>
  <c i="2" l="1" r="T152"/>
  <c r="P130"/>
  <c r="P152"/>
  <c r="BK152"/>
  <c r="J152"/>
  <c r="J99"/>
  <c r="T130"/>
  <c r="T129"/>
  <c r="R152"/>
  <c r="R129"/>
  <c r="BK130"/>
  <c r="J130"/>
  <c r="J95"/>
  <c r="BK259"/>
  <c r="J259"/>
  <c r="J110"/>
  <c r="J153"/>
  <c r="J100"/>
  <c i="1" r="AY94"/>
  <c r="AW94"/>
  <c r="AK30"/>
  <c i="2" r="F31"/>
  <c i="1" r="AZ95"/>
  <c r="AZ94"/>
  <c r="W29"/>
  <c r="AX94"/>
  <c i="2" r="J31"/>
  <c i="1" r="AV95"/>
  <c r="AT95"/>
  <c i="2" l="1" r="P129"/>
  <c i="1" r="AU95"/>
  <c i="2" r="BK129"/>
  <c r="J129"/>
  <c r="J94"/>
  <c i="1" r="AU94"/>
  <c r="AV94"/>
  <c r="AK29"/>
  <c i="2" l="1" r="J28"/>
  <c i="1" r="AG95"/>
  <c r="AG94"/>
  <c r="AK26"/>
  <c r="AT94"/>
  <c r="AN94"/>
  <c i="2" l="1" r="J37"/>
  <c i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<sst xmlns="http://schemas.openxmlformats.org/spreadsheetml/2006/main">
  <si>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</si>
  <si>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</si>
  <si>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</si>
  <si>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</si>
  <si>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{0a302d11-b996-466d-93d3-34afc182067b}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</si>
  <si>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</si>
  <si>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</si>
  <si>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</si>
  <si>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</si>
  <si>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</si>
  <si>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</si>
  <si>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</si>
  <si>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</si>
  <si>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</si>
  <si>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2023_02_08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</si>
  <si>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</si>
  <si>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</si>
  <si>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střešního pláště</t>
  </si>
  <si>
    <t>KSO:</t>
  </si>
  <si>
    <t>CC-CZ:</t>
  </si>
  <si>
    <t>Místo:</t>
  </si>
  <si>
    <t xml:space="preserve"> </t>
  </si>
  <si>
    <t>Datum:</t>
  </si>
  <si>
    <t>9. 2. 2023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</si>
  <si>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</si>
  <si>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</si>
  <si>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</si>
  <si>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</si>
  <si>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</si>
  <si>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</si>
  <si>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</si>
  <si>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</si>
  <si>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</si>
  <si>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</si>
  <si>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</si>
  <si>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</si>
  <si>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</si>
  <si>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</si>
  <si>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</si>
  <si>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</si>
  <si>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</si>
  <si>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</si>
  <si>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</si>
  <si>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</si>
  <si>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</si>
  <si>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</si>
  <si>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</si>
  <si>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</si>
  <si>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</si>
  <si>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</si>
  <si>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</si>
  <si>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</si>
  <si>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</si>
  <si>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</si>
  <si>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</si>
  <si>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</si>
  <si>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</si>
  <si>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</si>
  <si>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</si>
  <si>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</si>
  <si>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</si>
  <si>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</si>
  <si>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</si>
  <si>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</si>
  <si>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</si>
  <si>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</si>
  <si>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</si>
  <si>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</si>
  <si>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</si>
  <si>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</si>
  <si>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</si>
  <si>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</si>
  <si>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</si>
  <si>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</si>
  <si>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</si>
  <si>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</si>
  <si>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</si>
  <si>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</si>
  <si>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</si>
  <si>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</si>
  <si>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</si>
  <si>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</si>
  <si>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</si>
  <si>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</si>
  <si>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</si>
  <si>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</si>
  <si>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</si>
  <si>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</si>
  <si>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</si>
  <si>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</si>
  <si>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</si>
  <si>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</si>
  <si>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</si>
  <si>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</si>
  <si>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</si>
  <si>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</si>
  <si>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</si>
  <si>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</si>
  <si>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</si>
  <si>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</si>
  <si>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</si>
  <si>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</si>
  <si>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</si>
  <si>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</si>
  <si>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</si>
  <si>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</si>
  <si>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</si>
  <si>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</si>
  <si>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</si>
  <si>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</si>
  <si>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</si>
  <si>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</si>
  <si>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</si>
  <si>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</si>
  <si>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</si>
  <si>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</si>
  <si>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</si>
  <si>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</si>
  <si>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</si>
  <si>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</si>
  <si>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</si>
  <si>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</si>
  <si>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</si>
  <si>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</si>
  <si>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štuková omítka ostění nebo nadpraží</t>
  </si>
  <si>
    <t>m2</t>
  </si>
  <si>
    <t>4</t>
  </si>
  <si>
    <t>-1484241493</t>
  </si>
  <si>
    <t>VV</t>
  </si>
  <si>
    <t>(0,63*2+0,93*2)*6*0,3</t>
  </si>
  <si>
    <t>622326359</t>
  </si>
  <si>
    <t>Oprava vnější vápenocementové omítky s celoplošným přeštukováním členitosti 2 v rozsahu přes 80 do 100 %</t>
  </si>
  <si>
    <t>-699077360</t>
  </si>
  <si>
    <t>3</t>
  </si>
  <si>
    <t>623135002</t>
  </si>
  <si>
    <t>Vyrovnání podkladu vnějších pilířů nebo sloupů maltou cementovou tl do 10 mm</t>
  </si>
  <si>
    <t>1882336653</t>
  </si>
  <si>
    <t>1,3*(0,9*2+0,6*2)</t>
  </si>
  <si>
    <t>9</t>
  </si>
  <si>
    <t>Ostatní konstrukce a práce, bourání</t>
  </si>
  <si>
    <t>941111111</t>
  </si>
  <si>
    <t>Montáž lešení řadového trubkového lehkého s podlahami zatížení do 200 kg/m2 š od 0,6 do 0,9 m v do 10 m</t>
  </si>
  <si>
    <t>-1318621661</t>
  </si>
  <si>
    <t>5</t>
  </si>
  <si>
    <t>941111211</t>
  </si>
  <si>
    <t>Příplatek k lešení řadovému trubkovému lehkému s podlahami š 0,9 m v 10 m za první a ZKD den použití</t>
  </si>
  <si>
    <t>2065577910</t>
  </si>
  <si>
    <t>640,000*30</t>
  </si>
  <si>
    <t>941111811</t>
  </si>
  <si>
    <t>Demontáž lešení řadového trubkového lehkého s podlahami zatížení do 200 kg/m2 š od 0,6 do 0,9 m v do 10 m</t>
  </si>
  <si>
    <t>1920569212</t>
  </si>
  <si>
    <t>7</t>
  </si>
  <si>
    <t>968062244</t>
  </si>
  <si>
    <t>Vybourání dřevěných rámů oken jednoduchých včetně křídel pl do 1 m2</t>
  </si>
  <si>
    <t>365253160</t>
  </si>
  <si>
    <t>"vikýře" 8*0,57*0,9</t>
  </si>
  <si>
    <t>"štíty" 6*0,63*0,93</t>
  </si>
  <si>
    <t>Součet</t>
  </si>
  <si>
    <t>997</t>
  </si>
  <si>
    <t>Přesun sutě</t>
  </si>
  <si>
    <t>8</t>
  </si>
  <si>
    <t>997002511</t>
  </si>
  <si>
    <t>Vodorovné přemístění suti a vybouraných hmot bez naložení ale se složením a urovnáním do 1 km</t>
  </si>
  <si>
    <t>t</t>
  </si>
  <si>
    <t>-264669561</t>
  </si>
  <si>
    <t>997002519</t>
  </si>
  <si>
    <t>Příplatek ZKD 1 km přemístění suti a vybouraných hmot</t>
  </si>
  <si>
    <t>170946149</t>
  </si>
  <si>
    <t>10,915*20</t>
  </si>
  <si>
    <t>10</t>
  </si>
  <si>
    <t>997002611</t>
  </si>
  <si>
    <t>Nakládání suti a vybouraných hmot</t>
  </si>
  <si>
    <t>-283434258</t>
  </si>
  <si>
    <t>11</t>
  </si>
  <si>
    <t>997013631</t>
  </si>
  <si>
    <t>Poplatek za uložení na skládce (skládkovné) stavebního odpadu směsného kód odpadu 17 09 04</t>
  </si>
  <si>
    <t>694008537</t>
  </si>
  <si>
    <t>PSV</t>
  </si>
  <si>
    <t>Práce a dodávky PSV</t>
  </si>
  <si>
    <t>712</t>
  </si>
  <si>
    <t>Povlakové krytiny</t>
  </si>
  <si>
    <t>12</t>
  </si>
  <si>
    <t>712361705</t>
  </si>
  <si>
    <t>Provedení povlakové krytiny střech do 10° fólií lepenou se svařovanými spoji</t>
  </si>
  <si>
    <t>16</t>
  </si>
  <si>
    <t>649499413</t>
  </si>
  <si>
    <t>13</t>
  </si>
  <si>
    <t>M</t>
  </si>
  <si>
    <t>DEK.1015102080</t>
  </si>
  <si>
    <t>folie střešní izolační 1,5mm</t>
  </si>
  <si>
    <t>32</t>
  </si>
  <si>
    <t>2068839168</t>
  </si>
  <si>
    <t>124*1,1655 'Přepočtené koeficientem množství</t>
  </si>
  <si>
    <t>14</t>
  </si>
  <si>
    <t>632481215</t>
  </si>
  <si>
    <t>Separační vrstva z geotextilie</t>
  </si>
  <si>
    <t>1489840237</t>
  </si>
  <si>
    <t>998712201</t>
  </si>
  <si>
    <t>Přesun hmot procentní pro krytiny povlakové v objektech v do 6 m</t>
  </si>
  <si>
    <t>%</t>
  </si>
  <si>
    <t>-356762329</t>
  </si>
  <si>
    <t>713</t>
  </si>
  <si>
    <t>Izolace tepelné</t>
  </si>
  <si>
    <t>713141135</t>
  </si>
  <si>
    <t>Montáž izolace tepelné střech plochých lepené za studena bodově 1 vrstva rohoží, pásů, dílců, desek</t>
  </si>
  <si>
    <t>-178082822</t>
  </si>
  <si>
    <t>68*2</t>
  </si>
  <si>
    <t>17</t>
  </si>
  <si>
    <t>28372309</t>
  </si>
  <si>
    <t>deska EPS 100 pro konstrukce s běžným zatížením λ=0,037 tl 100mm</t>
  </si>
  <si>
    <t>2000753803</t>
  </si>
  <si>
    <t>136*1,05 'Přepočtené koeficientem množství</t>
  </si>
  <si>
    <t>18</t>
  </si>
  <si>
    <t>713151141</t>
  </si>
  <si>
    <t>Montáž izolace tepelné střech šikmých parotěsné reflexní tl do 5 mm</t>
  </si>
  <si>
    <t>914636248</t>
  </si>
  <si>
    <t>19</t>
  </si>
  <si>
    <t>28329282</t>
  </si>
  <si>
    <t>fólie PE vyztužená Al vrstvou pro parotěsnou vrstvu 170g/m2</t>
  </si>
  <si>
    <t>-977048404</t>
  </si>
  <si>
    <t>544*1,05 'Přepočtené koeficientem množství</t>
  </si>
  <si>
    <t>20</t>
  </si>
  <si>
    <t>998713202</t>
  </si>
  <si>
    <t>Přesun hmot procentní pro izolace tepelné v objektech v přes 6 do 12 m</t>
  </si>
  <si>
    <t>346376228</t>
  </si>
  <si>
    <t>721</t>
  </si>
  <si>
    <t>Zdravotechnika - vnitřní kanalizace</t>
  </si>
  <si>
    <t>721210824</t>
  </si>
  <si>
    <t>Demontáž vpustí střešních DN 150</t>
  </si>
  <si>
    <t>kus</t>
  </si>
  <si>
    <t>973619413</t>
  </si>
  <si>
    <t>22</t>
  </si>
  <si>
    <t>721233112</t>
  </si>
  <si>
    <t>Střešní vtok polypropylen PP pro ploché střechy svislý odtok</t>
  </si>
  <si>
    <t>-1157150061</t>
  </si>
  <si>
    <t>23</t>
  </si>
  <si>
    <t>721239114</t>
  </si>
  <si>
    <t>Montáž střešního vtoku svislý odtok do DN 160 ostatní typ</t>
  </si>
  <si>
    <t>2011430694</t>
  </si>
  <si>
    <t>24</t>
  </si>
  <si>
    <t>56231112</t>
  </si>
  <si>
    <t>vtok střešní svislý pro PVC-P hydroizolaci plochých střech s vyhříváním DN 75, DN 110, DN 125, DN 160</t>
  </si>
  <si>
    <t>-1803724300</t>
  </si>
  <si>
    <t>25</t>
  </si>
  <si>
    <t>998721201</t>
  </si>
  <si>
    <t>Přesun hmot procentní pro vnitřní kanalizace v objektech v do 6 m</t>
  </si>
  <si>
    <t>-780016930</t>
  </si>
  <si>
    <t>741</t>
  </si>
  <si>
    <t>Elektroinstalace - silnoproud</t>
  </si>
  <si>
    <t>26</t>
  </si>
  <si>
    <t>74141000</t>
  </si>
  <si>
    <t>Dodávka a montáž elektroinstalace odporového drátu k vyřívané vpusti ploché střechy z rozvaděče vč zednického zapravení</t>
  </si>
  <si>
    <t>soubor</t>
  </si>
  <si>
    <t>1051844439</t>
  </si>
  <si>
    <t>"uzemnění stávající"</t>
  </si>
  <si>
    <t>27</t>
  </si>
  <si>
    <t>998741201</t>
  </si>
  <si>
    <t>Přesun hmot procentní pro silnoproud v objektech v do 6 m</t>
  </si>
  <si>
    <t>-1553489462</t>
  </si>
  <si>
    <t>742</t>
  </si>
  <si>
    <t>Elektroinstalace - slaboproud</t>
  </si>
  <si>
    <t>28</t>
  </si>
  <si>
    <t>7424200211</t>
  </si>
  <si>
    <t>Dodávka a montáž antenního stožáru včetně upevňovacího materiálu</t>
  </si>
  <si>
    <t>-2069354959</t>
  </si>
  <si>
    <t>29</t>
  </si>
  <si>
    <t>316860111</t>
  </si>
  <si>
    <t>držák antény stavitelný 62-95 cm žárový zinek</t>
  </si>
  <si>
    <t>-1581202107</t>
  </si>
  <si>
    <t>30</t>
  </si>
  <si>
    <t>998742101</t>
  </si>
  <si>
    <t>Přesun hmot tonážní pro slaboproud v objektech v do 6 m</t>
  </si>
  <si>
    <t>1676538781</t>
  </si>
  <si>
    <t>762</t>
  </si>
  <si>
    <t>Konstrukce tesařské</t>
  </si>
  <si>
    <t>31</t>
  </si>
  <si>
    <t>762332533</t>
  </si>
  <si>
    <t>Montáž vázaných kcí krovů pravidelných z řeziva hoblovaného průřezové pl přes 224 do 288 cm2</t>
  </si>
  <si>
    <t>m</t>
  </si>
  <si>
    <t>-1733217114</t>
  </si>
  <si>
    <t>60512135</t>
  </si>
  <si>
    <t>hranol stavební řezivo průřezu do 288cm2 do dl 6m</t>
  </si>
  <si>
    <t>m3</t>
  </si>
  <si>
    <t>1074882668</t>
  </si>
  <si>
    <t>0,2*0,14*178</t>
  </si>
  <si>
    <t>33</t>
  </si>
  <si>
    <t>762341210</t>
  </si>
  <si>
    <t>Montáž bednění střech rovných a šikmých sklonu do 60° z hrubých prken na sraz tl do 32 mm</t>
  </si>
  <si>
    <t>-1159543640</t>
  </si>
  <si>
    <t>34</t>
  </si>
  <si>
    <t>60515111</t>
  </si>
  <si>
    <t>řezivo jehličnaté boční prkno 20-30mm</t>
  </si>
  <si>
    <t>-329667809</t>
  </si>
  <si>
    <t>544*0,03</t>
  </si>
  <si>
    <t>35</t>
  </si>
  <si>
    <t>762341811</t>
  </si>
  <si>
    <t>Demontáž bednění střech z prken</t>
  </si>
  <si>
    <t>-2105959263</t>
  </si>
  <si>
    <t>36</t>
  </si>
  <si>
    <t>762841811</t>
  </si>
  <si>
    <t>Demontáž podbíjení obkladů stropů a střech sklonu do 60° z hrubých prken tl do 35 mm</t>
  </si>
  <si>
    <t>-1973922135</t>
  </si>
  <si>
    <t>37</t>
  </si>
  <si>
    <t>762842131</t>
  </si>
  <si>
    <t>Montáž podbíjení střech šikmých vnějšího z palubek</t>
  </si>
  <si>
    <t>248075005</t>
  </si>
  <si>
    <t>38</t>
  </si>
  <si>
    <t>61191178</t>
  </si>
  <si>
    <t>palubky obkladové dle výběru investora</t>
  </si>
  <si>
    <t>-1755788032</t>
  </si>
  <si>
    <t>39</t>
  </si>
  <si>
    <t>998762202</t>
  </si>
  <si>
    <t>Přesun hmot procentní pro kce tesařské v objektech v přes 6 do 12 m</t>
  </si>
  <si>
    <t>1906497599</t>
  </si>
  <si>
    <t>764</t>
  </si>
  <si>
    <t>Konstrukce klempířské</t>
  </si>
  <si>
    <t>40</t>
  </si>
  <si>
    <t>764001841</t>
  </si>
  <si>
    <t>Demontáž krytiny ze šablon do suti</t>
  </si>
  <si>
    <t>-1076811632</t>
  </si>
  <si>
    <t>41</t>
  </si>
  <si>
    <t>764001891</t>
  </si>
  <si>
    <t>Demontáž úžlabí do suti</t>
  </si>
  <si>
    <t>-1591515321</t>
  </si>
  <si>
    <t>42</t>
  </si>
  <si>
    <t>764002801</t>
  </si>
  <si>
    <t>Demontáž závětrné lišty do suti</t>
  </si>
  <si>
    <t>1742131481</t>
  </si>
  <si>
    <t>43</t>
  </si>
  <si>
    <t>764002841</t>
  </si>
  <si>
    <t>Demontáž oplechování horních ploch zdí a nadezdívek do suti</t>
  </si>
  <si>
    <t>-230927637</t>
  </si>
  <si>
    <t>92+38</t>
  </si>
  <si>
    <t>44</t>
  </si>
  <si>
    <t>764002871</t>
  </si>
  <si>
    <t>Demontáž lemování zdí do suti</t>
  </si>
  <si>
    <t>917342814</t>
  </si>
  <si>
    <t>45</t>
  </si>
  <si>
    <t>764004801</t>
  </si>
  <si>
    <t>Demontáž podokapního žlabu do suti</t>
  </si>
  <si>
    <t>-2008471605</t>
  </si>
  <si>
    <t>46</t>
  </si>
  <si>
    <t>764101161</t>
  </si>
  <si>
    <t>Montáž krytiny střechy rovné ze šablon do 10 ks/m2 do 30°</t>
  </si>
  <si>
    <t>-1807683172</t>
  </si>
  <si>
    <t>47</t>
  </si>
  <si>
    <t>55351082</t>
  </si>
  <si>
    <t>Krytina pozink lakovaná barva RAL 3011, tašky čtvercového tvaru</t>
  </si>
  <si>
    <t>1471476007</t>
  </si>
  <si>
    <t>524*1,15 'Přepočtené koeficientem množství</t>
  </si>
  <si>
    <t>48</t>
  </si>
  <si>
    <t>7642011555</t>
  </si>
  <si>
    <t xml:space="preserve">Dodávka a montáž větrací mřížky PVC </t>
  </si>
  <si>
    <t>1192861708</t>
  </si>
  <si>
    <t>49</t>
  </si>
  <si>
    <t>7642114022</t>
  </si>
  <si>
    <t>Oplechování hřebene pozink plech, lakovaný RAL 3011</t>
  </si>
  <si>
    <t>1216684520</t>
  </si>
  <si>
    <t>50</t>
  </si>
  <si>
    <t>764211466</t>
  </si>
  <si>
    <t>Oplechování úžlabí z Pz plechu rš 500 mm</t>
  </si>
  <si>
    <t>515477761</t>
  </si>
  <si>
    <t>51</t>
  </si>
  <si>
    <t>764212404</t>
  </si>
  <si>
    <t>Oplechování závětrnou lištou z Pz plechu rš 330 mm</t>
  </si>
  <si>
    <t>324016836</t>
  </si>
  <si>
    <t>52</t>
  </si>
  <si>
    <t>764213456</t>
  </si>
  <si>
    <t>Sněhový zachytávač krytiny z Pz plechu průběžný dvoutrubkový</t>
  </si>
  <si>
    <t>1748859375</t>
  </si>
  <si>
    <t>53</t>
  </si>
  <si>
    <t>764213652</t>
  </si>
  <si>
    <t>Střešní výlez pro krytinu skládanou nebo plechovou z Pz s povrchovou úpravou</t>
  </si>
  <si>
    <t>-9446064</t>
  </si>
  <si>
    <t>54</t>
  </si>
  <si>
    <t>7642154011</t>
  </si>
  <si>
    <t>Oplechování horních ploch a nadezdívek vč. rohů poplastovaného plechu celoplošně lepené rš 400 mm</t>
  </si>
  <si>
    <t>796086328</t>
  </si>
  <si>
    <t>55</t>
  </si>
  <si>
    <t>764216645</t>
  </si>
  <si>
    <t>Oplechování rovných parapetů celoplošně lepené z Pz s povrchovou úpravou rš 400 mm</t>
  </si>
  <si>
    <t>1830684488</t>
  </si>
  <si>
    <t>6*0,93+8*0,9</t>
  </si>
  <si>
    <t>56</t>
  </si>
  <si>
    <t>764216665</t>
  </si>
  <si>
    <t>Příplatek za zvýšenou pracnost oplechování rohů rovných parapetů z PZ s povrch úpravou rš do 400 mm</t>
  </si>
  <si>
    <t>-1131690032</t>
  </si>
  <si>
    <t>6*2+8*2</t>
  </si>
  <si>
    <t>57</t>
  </si>
  <si>
    <t>7643144415</t>
  </si>
  <si>
    <t xml:space="preserve">Dodávka  a montáž lemování komínu</t>
  </si>
  <si>
    <t>-1298177826</t>
  </si>
  <si>
    <t>58</t>
  </si>
  <si>
    <t>764316643</t>
  </si>
  <si>
    <t>Větrací komínek izolovaný s průchodkou na skládané krytině z taškových tabulí s povrch úprav D 110 mm</t>
  </si>
  <si>
    <t>1643497101</t>
  </si>
  <si>
    <t>59</t>
  </si>
  <si>
    <t>764511403</t>
  </si>
  <si>
    <t>Žlab podokapní půlkruhový z Pz plechu rš 250 mm - lakovaný RAL 3011</t>
  </si>
  <si>
    <t>-916136434</t>
  </si>
  <si>
    <t>60</t>
  </si>
  <si>
    <t>764511404</t>
  </si>
  <si>
    <t>Žlab podokapní půlkruhový z Pz plechu rš 330 mm - lakovaný RAL 3011</t>
  </si>
  <si>
    <t>-134686415</t>
  </si>
  <si>
    <t>61</t>
  </si>
  <si>
    <t>764518423</t>
  </si>
  <si>
    <t>Svody kruhové včetně objímek, kolen, odskoků z Pz plechu průměru 120 mm - lakovaný RAL 3011</t>
  </si>
  <si>
    <t>579247046</t>
  </si>
  <si>
    <t>62</t>
  </si>
  <si>
    <t>765111251</t>
  </si>
  <si>
    <t>Dodávka a montáž větracího pásu</t>
  </si>
  <si>
    <t>903807752</t>
  </si>
  <si>
    <t>63</t>
  </si>
  <si>
    <t>76511536</t>
  </si>
  <si>
    <t xml:space="preserve">Demontáž nástavce pro odvětrání kanalizace </t>
  </si>
  <si>
    <t>-1738547171</t>
  </si>
  <si>
    <t>64</t>
  </si>
  <si>
    <t>767135712</t>
  </si>
  <si>
    <t>Dodávka a montáž oplechování zdiva</t>
  </si>
  <si>
    <t>-611150520</t>
  </si>
  <si>
    <t>65</t>
  </si>
  <si>
    <t>765192811</t>
  </si>
  <si>
    <t>Demontáž střešního výlezu jakékoliv plochy</t>
  </si>
  <si>
    <t>1199106978</t>
  </si>
  <si>
    <t>66</t>
  </si>
  <si>
    <t>765115202</t>
  </si>
  <si>
    <t xml:space="preserve">Montáž nástavce pro odvětrání kanalizace </t>
  </si>
  <si>
    <t>260629902</t>
  </si>
  <si>
    <t>67</t>
  </si>
  <si>
    <t>59660212</t>
  </si>
  <si>
    <t>nástavec pro odvětrání kanalizace pro plechovou krytinu</t>
  </si>
  <si>
    <t>-883870481</t>
  </si>
  <si>
    <t>3,88349514563107*1,03 'Přepočtené koeficientem množství</t>
  </si>
  <si>
    <t>68</t>
  </si>
  <si>
    <t>998764201</t>
  </si>
  <si>
    <t>Přesun hmot procentní pro konstrukce klempířské v objektech v do 6 m</t>
  </si>
  <si>
    <t>1165740592</t>
  </si>
  <si>
    <t>766</t>
  </si>
  <si>
    <t>Konstrukce truhlářské</t>
  </si>
  <si>
    <t>69</t>
  </si>
  <si>
    <t>7664142</t>
  </si>
  <si>
    <t>Dodávka a montáž obložení ostění oken ve vikýři</t>
  </si>
  <si>
    <t>1380425533</t>
  </si>
  <si>
    <t>(0,57*2+0,9*2)*0,2*8</t>
  </si>
  <si>
    <t>70</t>
  </si>
  <si>
    <t>606270</t>
  </si>
  <si>
    <t>laťovka obkladová vč. lazurovacího nátěru</t>
  </si>
  <si>
    <t>-182397404</t>
  </si>
  <si>
    <t>4,704*1,1 'Přepočtené koeficientem množství</t>
  </si>
  <si>
    <t>71</t>
  </si>
  <si>
    <t>766622211</t>
  </si>
  <si>
    <t>Montáž plastových oken plochy do 1 m2 pevných s rámem do dřevěné konstrukce</t>
  </si>
  <si>
    <t>-271307444</t>
  </si>
  <si>
    <t>"vikýř"8</t>
  </si>
  <si>
    <t>72</t>
  </si>
  <si>
    <t>766622212</t>
  </si>
  <si>
    <t>Montáž plastových oken plochy do 1 m2 pevných s rámem do zdiva</t>
  </si>
  <si>
    <t>-1884140054</t>
  </si>
  <si>
    <t>"štíty" 6</t>
  </si>
  <si>
    <t>73</t>
  </si>
  <si>
    <t>61140049</t>
  </si>
  <si>
    <t>okno plastové otevíravé/sklopné dvojsklo do plochy 1m2</t>
  </si>
  <si>
    <t>2027828704</t>
  </si>
  <si>
    <t>8*0,57*0,9</t>
  </si>
  <si>
    <t>6*0,63*0,93</t>
  </si>
  <si>
    <t>74</t>
  </si>
  <si>
    <t>766671001</t>
  </si>
  <si>
    <t>Montáž střešního okna do krytiny ploché 55 x 78 cm</t>
  </si>
  <si>
    <t>-258117596</t>
  </si>
  <si>
    <t>75</t>
  </si>
  <si>
    <t>61140851</t>
  </si>
  <si>
    <t>okno střešní dřevěné kyvné obloukové, izolační dvojsklo 55x78cm, Uw=1,4W/m2K Al oplechování - dle výběru investora</t>
  </si>
  <si>
    <t>-1508183646</t>
  </si>
  <si>
    <t>76</t>
  </si>
  <si>
    <t>766673810</t>
  </si>
  <si>
    <t>Demontáž střešního okna do 30°</t>
  </si>
  <si>
    <t>1436293309</t>
  </si>
  <si>
    <t>77</t>
  </si>
  <si>
    <t>998766201</t>
  </si>
  <si>
    <t>Přesun hmot procentní pro kce truhlářské v objektech v do 6 m</t>
  </si>
  <si>
    <t>1619034961</t>
  </si>
  <si>
    <t>767</t>
  </si>
  <si>
    <t>Konstrukce zámečnické</t>
  </si>
  <si>
    <t>78</t>
  </si>
  <si>
    <t>767851104</t>
  </si>
  <si>
    <t>Montáž lávek komínových - kompletní celé lávky</t>
  </si>
  <si>
    <t>-1529608177</t>
  </si>
  <si>
    <t>79</t>
  </si>
  <si>
    <t>55344686</t>
  </si>
  <si>
    <t>lávka komínová 250x3000mm</t>
  </si>
  <si>
    <t>1724270343</t>
  </si>
  <si>
    <t>80</t>
  </si>
  <si>
    <t>7678511055</t>
  </si>
  <si>
    <t>Dodávka a montáž zábradlí komínové lávky, včetne kotevního bodu</t>
  </si>
  <si>
    <t>374422662</t>
  </si>
  <si>
    <t>81</t>
  </si>
  <si>
    <t>998767201</t>
  </si>
  <si>
    <t>Přesun hmot procentní pro zámečnické konstrukce v objektech v do 6 m</t>
  </si>
  <si>
    <t>-854248012</t>
  </si>
  <si>
    <t>783</t>
  </si>
  <si>
    <t>Dokončovací práce - nátěry</t>
  </si>
  <si>
    <t>82</t>
  </si>
  <si>
    <t>783223111</t>
  </si>
  <si>
    <t>Napouštěcí jednonásobný akrylátový biocidní nátěr tesařských konstrukcí zabudovaných do konstrukce</t>
  </si>
  <si>
    <t>527881710</t>
  </si>
  <si>
    <t>(0,2*2+0,14*2)*178</t>
  </si>
  <si>
    <t>544</t>
  </si>
  <si>
    <t>83</t>
  </si>
  <si>
    <t>783228111</t>
  </si>
  <si>
    <t>Lazurovací dvojnásobný akrylátový nátěr tesařských konstrukcí</t>
  </si>
  <si>
    <t>-1050009621</t>
  </si>
  <si>
    <t>225*2</t>
  </si>
  <si>
    <t>VRN</t>
  </si>
  <si>
    <t>Vedlejší rozpočtové náklady</t>
  </si>
  <si>
    <t>VRN3</t>
  </si>
  <si>
    <t>Zařízení staveniště</t>
  </si>
  <si>
    <t>84</t>
  </si>
  <si>
    <t>030001000</t>
  </si>
  <si>
    <t>1024</t>
  </si>
  <si>
    <t>943384940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</si>
</sst>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851563" style="1" customWidth="1"/>
    <col min="2" max="2" width="1.710938" style="1" customWidth="1"/>
    <col min="3" max="3" width="4.421875" style="1" customWidth="1"/>
    <col min="4" max="4" width="2.851563" style="1" customWidth="1"/>
    <col min="5" max="5" width="2.851563" style="1" customWidth="1"/>
    <col min="6" max="6" width="2.851563" style="1" customWidth="1"/>
    <col min="7" max="7" width="2.851563" style="1" customWidth="1"/>
    <col min="8" max="8" width="2.851563" style="1" customWidth="1"/>
    <col min="9" max="9" width="2.851563" style="1" customWidth="1"/>
    <col min="10" max="10" width="2.851563" style="1" customWidth="1"/>
    <col min="11" max="11" width="2.851563" style="1" customWidth="1"/>
    <col min="12" max="12" width="2.851563" style="1" customWidth="1"/>
    <col min="13" max="13" width="2.851563" style="1" customWidth="1"/>
    <col min="14" max="14" width="2.851563" style="1" customWidth="1"/>
    <col min="15" max="15" width="2.851563" style="1" customWidth="1"/>
    <col min="16" max="16" width="2.851563" style="1" customWidth="1"/>
    <col min="17" max="17" width="2.851563" style="1" customWidth="1"/>
    <col min="18" max="18" width="2.851563" style="1" customWidth="1"/>
    <col min="19" max="19" width="2.851563" style="1" customWidth="1"/>
    <col min="20" max="20" width="2.851563" style="1" customWidth="1"/>
    <col min="21" max="21" width="2.851563" style="1" customWidth="1"/>
    <col min="22" max="22" width="2.851563" style="1" customWidth="1"/>
    <col min="23" max="23" width="2.851563" style="1" customWidth="1"/>
    <col min="24" max="24" width="2.851563" style="1" customWidth="1"/>
    <col min="25" max="25" width="2.851563" style="1" customWidth="1"/>
    <col min="26" max="26" width="2.851563" style="1" customWidth="1"/>
    <col min="27" max="27" width="2.851563" style="1" customWidth="1"/>
    <col min="28" max="28" width="2.851563" style="1" customWidth="1"/>
    <col min="29" max="29" width="2.851563" style="1" customWidth="1"/>
    <col min="30" max="30" width="2.851563" style="1" customWidth="1"/>
    <col min="31" max="31" width="2.851563" style="1" customWidth="1"/>
    <col min="32" max="32" width="2.851563" style="1" customWidth="1"/>
    <col min="33" max="33" width="2.851563" style="1" customWidth="1"/>
    <col min="34" max="34" width="3.574219" style="1" customWidth="1"/>
    <col min="35" max="35" width="42.28125" style="1" customWidth="1"/>
    <col min="36" max="36" width="2.574219" style="1" customWidth="1"/>
    <col min="37" max="37" width="2.574219" style="1" customWidth="1"/>
    <col min="38" max="38" width="8.851563" style="1" customWidth="1"/>
    <col min="39" max="39" width="3.574219" style="1" customWidth="1"/>
    <col min="40" max="40" width="14.28125" style="1" customWidth="1"/>
    <col min="41" max="41" width="8.003906" style="1" customWidth="1"/>
    <col min="42" max="42" width="4.421875" style="1" customWidth="1"/>
    <col min="43" max="43" width="16.71094" style="1" hidden="1" customWidth="1"/>
    <col min="44" max="44" width="14.57422" style="1" customWidth="1"/>
    <col min="45" max="45" width="27.71094" style="1" hidden="1" customWidth="1"/>
    <col min="46" max="46" width="27.71094" style="1" hidden="1" customWidth="1"/>
    <col min="47" max="47" width="27.71094" style="1" hidden="1" customWidth="1"/>
    <col min="48" max="48" width="23.14063" style="1" hidden="1" customWidth="1"/>
    <col min="49" max="49" width="23.14063" style="1" hidden="1" customWidth="1"/>
    <col min="50" max="50" width="26.71094" style="1" hidden="1" customWidth="1"/>
    <col min="51" max="51" width="26.71094" style="1" hidden="1" customWidth="1"/>
    <col min="52" max="52" width="23.14063" style="1" hidden="1" customWidth="1"/>
    <col min="53" max="53" width="20.57422" style="1" hidden="1" customWidth="1"/>
    <col min="54" max="54" width="26.71094" style="1" hidden="1" customWidth="1"/>
    <col min="55" max="55" width="23.14063" style="1" hidden="1" customWidth="1"/>
    <col min="56" max="56" width="20.57422" style="1" hidden="1" customWidth="1"/>
    <col min="57" max="57" width="71.14063" style="1" customWidth="1"/>
    <col min="71" max="71" width="9.140625" style="1" hidden="1"/>
    <col min="72" max="72" width="9.140625" style="1" hidden="1"/>
    <col min="73" max="73" width="9.140625" style="1" hidden="1"/>
    <col min="74" max="74" width="9.140625" style="1" hidden="1"/>
    <col min="75" max="75" width="9.140625" style="1" hidden="1"/>
    <col min="76" max="76" width="9.140625" style="1" hidden="1"/>
    <col min="77" max="77" width="9.140625" style="1" hidden="1"/>
    <col min="78" max="78" width="9.140625" style="1" hidden="1"/>
    <col min="79" max="79" width="9.140625" style="1" hidden="1"/>
    <col min="80" max="80" width="9.140625" style="1" hidden="1"/>
    <col min="81" max="81" width="9.140625" style="1" hidden="1"/>
    <col min="82" max="82" width="9.140625" style="1" hidden="1"/>
    <col min="83" max="83" width="9.140625" style="1" hidden="1"/>
    <col min="84" max="84" width="9.140625" style="1" hidden="1"/>
    <col min="85" max="85" width="9.140625" style="1" hidden="1"/>
    <col min="86" max="86" width="9.140625" style="1" hidden="1"/>
    <col min="87" max="87" width="9.140625" style="1" hidden="1"/>
    <col min="88" max="88" width="9.140625" style="1" hidden="1"/>
    <col min="89" max="89" width="9.140625" style="1" hidden="1"/>
    <col min="90" max="90" width="9.140625" style="1" hidden="1"/>
    <col min="91" max="91" width="9.140625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="1" customFormat="1" ht="36.96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="1" customFormat="1" ht="14.4" customHeight="1">
      <c r="B9" s="21"/>
      <c r="AR9" s="21"/>
      <c r="BE9" s="30"/>
      <c r="BS9" s="18" t="s">
        <v>6</v>
      </c>
    </row>
    <row r="10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="1" customFormat="1" ht="18.48" customHeight="1">
      <c r="B11" s="21"/>
      <c r="E11" s="26" t="s">
        <v>21</v>
      </c>
      <c r="AK11" s="31" t="s">
        <v>26</v>
      </c>
      <c r="AN11" s="26" t="s">
        <v>1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6</v>
      </c>
    </row>
    <row r="13" s="1" customFormat="1" ht="12" customHeight="1">
      <c r="B13" s="21"/>
      <c r="D13" s="31" t="s">
        <v>27</v>
      </c>
      <c r="AK13" s="31" t="s">
        <v>25</v>
      </c>
      <c r="AN13" s="33" t="s">
        <v>28</v>
      </c>
      <c r="AR13" s="21"/>
      <c r="BE13" s="30"/>
      <c r="BS13" s="18" t="s">
        <v>6</v>
      </c>
    </row>
    <row r="14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29</v>
      </c>
      <c r="AK16" s="31" t="s">
        <v>25</v>
      </c>
      <c r="AN16" s="26" t="s">
        <v>1</v>
      </c>
      <c r="AR16" s="21"/>
      <c r="BE16" s="30"/>
      <c r="BS16" s="18" t="s">
        <v>3</v>
      </c>
    </row>
    <row r="17" s="1" customFormat="1" ht="18.48" customHeight="1">
      <c r="B17" s="21"/>
      <c r="E17" s="26" t="s">
        <v>21</v>
      </c>
      <c r="AK17" s="31" t="s">
        <v>26</v>
      </c>
      <c r="AN17" s="26" t="s">
        <v>1</v>
      </c>
      <c r="AR17" s="21"/>
      <c r="BE17" s="30"/>
      <c r="BS17" s="18" t="s">
        <v>30</v>
      </c>
    </row>
    <row r="18" s="1" customFormat="1" ht="6.96" customHeight="1">
      <c r="B18" s="21"/>
      <c r="AR18" s="21"/>
      <c r="BE18" s="30"/>
      <c r="BS18" s="18" t="s">
        <v>6</v>
      </c>
    </row>
    <row r="19" s="1" customFormat="1" ht="12" customHeight="1">
      <c r="B19" s="21"/>
      <c r="D19" s="31" t="s">
        <v>31</v>
      </c>
      <c r="AK19" s="31" t="s">
        <v>25</v>
      </c>
      <c r="AN19" s="26" t="s">
        <v>1</v>
      </c>
      <c r="AR19" s="21"/>
      <c r="BE19" s="30"/>
      <c r="BS19" s="18" t="s">
        <v>6</v>
      </c>
    </row>
    <row r="20" s="1" customFormat="1" ht="18.48" customHeight="1">
      <c r="B20" s="21"/>
      <c r="E20" s="26" t="s">
        <v>21</v>
      </c>
      <c r="AK20" s="31" t="s">
        <v>26</v>
      </c>
      <c r="AN20" s="26" t="s">
        <v>1</v>
      </c>
      <c r="AR20" s="21"/>
      <c r="BE20" s="30"/>
      <c r="BS20" s="18" t="s">
        <v>30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32</v>
      </c>
      <c r="AR22" s="21"/>
      <c r="BE22" s="30"/>
    </row>
    <row r="23" s="1" customFormat="1" ht="14.4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37</v>
      </c>
      <c r="E29" s="3"/>
      <c r="F29" s="31" t="s">
        <v>38</v>
      </c>
      <c r="G29" s="3"/>
      <c r="H29" s="3"/>
      <c r="I29" s="3"/>
      <c r="J29" s="3"/>
      <c r="K29" s="3"/>
      <c r="L29" s="44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 2)</f>
        <v>0</v>
      </c>
      <c r="AL29" s="3"/>
      <c r="AM29" s="3"/>
      <c r="AN29" s="3"/>
      <c r="AO29" s="3"/>
      <c r="AP29" s="3"/>
      <c r="AQ29" s="3"/>
      <c r="AR29" s="43"/>
      <c r="BE29" s="46"/>
    </row>
    <row r="30" s="3" customFormat="1" ht="14.4" customHeight="1">
      <c r="A30" s="3"/>
      <c r="B30" s="43"/>
      <c r="C30" s="3"/>
      <c r="D30" s="3"/>
      <c r="E30" s="3"/>
      <c r="F30" s="31" t="s">
        <v>39</v>
      </c>
      <c r="G30" s="3"/>
      <c r="H30" s="3"/>
      <c r="I30" s="3"/>
      <c r="J30" s="3"/>
      <c r="K30" s="3"/>
      <c r="L30" s="44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 2)</f>
        <v>0</v>
      </c>
      <c r="AL30" s="3"/>
      <c r="AM30" s="3"/>
      <c r="AN30" s="3"/>
      <c r="AO30" s="3"/>
      <c r="AP30" s="3"/>
      <c r="AQ30" s="3"/>
      <c r="AR30" s="43"/>
      <c r="BE30" s="46"/>
    </row>
    <row r="31" hidden="1" s="3" customFormat="1" ht="14.4" customHeight="1">
      <c r="A31" s="3"/>
      <c r="B31" s="43"/>
      <c r="C31" s="3"/>
      <c r="D31" s="3"/>
      <c r="E31" s="3"/>
      <c r="F31" s="31" t="s">
        <v>40</v>
      </c>
      <c r="G31" s="3"/>
      <c r="H31" s="3"/>
      <c r="I31" s="3"/>
      <c r="J31" s="3"/>
      <c r="K31" s="3"/>
      <c r="L31" s="44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hidden="1" s="3" customFormat="1" ht="14.4" customHeight="1">
      <c r="A32" s="3"/>
      <c r="B32" s="43"/>
      <c r="C32" s="3"/>
      <c r="D32" s="3"/>
      <c r="E32" s="3"/>
      <c r="F32" s="31" t="s">
        <v>41</v>
      </c>
      <c r="G32" s="3"/>
      <c r="H32" s="3"/>
      <c r="I32" s="3"/>
      <c r="J32" s="3"/>
      <c r="K32" s="3"/>
      <c r="L32" s="44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hidden="1" s="3" customFormat="1" ht="14.4" customHeight="1">
      <c r="A33" s="3"/>
      <c r="B33" s="43"/>
      <c r="C33" s="3"/>
      <c r="D33" s="3"/>
      <c r="E33" s="3"/>
      <c r="F33" s="31" t="s">
        <v>42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4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R49" s="54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57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48</v>
      </c>
      <c r="AI60" s="40"/>
      <c r="AJ60" s="40"/>
      <c r="AK60" s="40"/>
      <c r="AL60" s="40"/>
      <c r="AM60" s="57" t="s">
        <v>49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55" t="s">
        <v>50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51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57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48</v>
      </c>
      <c r="AI75" s="40"/>
      <c r="AJ75" s="40"/>
      <c r="AK75" s="40"/>
      <c r="AL75" s="40"/>
      <c r="AM75" s="57" t="s">
        <v>49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="2" customFormat="1" ht="24.96" customHeight="1">
      <c r="A82" s="37"/>
      <c r="B82" s="38"/>
      <c r="C82" s="22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2023_02_08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="5" customFormat="1" ht="36.96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Rekonstrukce střešního pláště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 "","",AN8)</f>
        <v>9. 2. 2023</v>
      </c>
      <c r="AN87" s="68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15.6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 xml:space="preserve"> </v>
      </c>
      <c r="AN89" s="4"/>
      <c r="AO89" s="4"/>
      <c r="AP89" s="4"/>
      <c r="AQ89" s="37"/>
      <c r="AR89" s="38"/>
      <c r="AS89" s="70" t="s">
        <v>53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="2" customFormat="1" ht="15.6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31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="2" customFormat="1" ht="29.28" customHeight="1">
      <c r="A92" s="37"/>
      <c r="B92" s="38"/>
      <c r="C92" s="78" t="s">
        <v>54</v>
      </c>
      <c r="D92" s="79"/>
      <c r="E92" s="79"/>
      <c r="F92" s="79"/>
      <c r="G92" s="79"/>
      <c r="H92" s="80"/>
      <c r="I92" s="81" t="s">
        <v>55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56</v>
      </c>
      <c r="AH92" s="79"/>
      <c r="AI92" s="79"/>
      <c r="AJ92" s="79"/>
      <c r="AK92" s="79"/>
      <c r="AL92" s="79"/>
      <c r="AM92" s="79"/>
      <c r="AN92" s="81" t="s">
        <v>57</v>
      </c>
      <c r="AO92" s="79"/>
      <c r="AP92" s="83"/>
      <c r="AQ92" s="84" t="s">
        <v>58</v>
      </c>
      <c r="AR92" s="38"/>
      <c r="AS92" s="85" t="s">
        <v>59</v>
      </c>
      <c r="AT92" s="86" t="s">
        <v>60</v>
      </c>
      <c r="AU92" s="86" t="s">
        <v>61</v>
      </c>
      <c r="AV92" s="86" t="s">
        <v>62</v>
      </c>
      <c r="AW92" s="86" t="s">
        <v>63</v>
      </c>
      <c r="AX92" s="86" t="s">
        <v>64</v>
      </c>
      <c r="AY92" s="86" t="s">
        <v>65</v>
      </c>
      <c r="AZ92" s="86" t="s">
        <v>66</v>
      </c>
      <c r="BA92" s="86" t="s">
        <v>67</v>
      </c>
      <c r="BB92" s="86" t="s">
        <v>68</v>
      </c>
      <c r="BC92" s="86" t="s">
        <v>69</v>
      </c>
      <c r="BD92" s="87" t="s">
        <v>70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="6" customFormat="1" ht="32.4" customHeight="1">
      <c r="A94" s="6"/>
      <c r="B94" s="91"/>
      <c r="C94" s="92" t="s">
        <v>71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72</v>
      </c>
      <c r="BT94" s="101" t="s">
        <v>73</v>
      </c>
      <c r="BV94" s="101" t="s">
        <v>74</v>
      </c>
      <c r="BW94" s="101" t="s">
        <v>4</v>
      </c>
      <c r="BX94" s="101" t="s">
        <v>75</v>
      </c>
      <c r="CL94" s="101" t="s">
        <v>1</v>
      </c>
    </row>
    <row r="95" s="7" customFormat="1" ht="24.6" customHeight="1">
      <c r="A95" s="102" t="s">
        <v>76</v>
      </c>
      <c r="B95" s="103"/>
      <c r="C95" s="104"/>
      <c r="D95" s="105" t="s">
        <v>14</v>
      </c>
      <c r="E95" s="105"/>
      <c r="F95" s="105"/>
      <c r="G95" s="105"/>
      <c r="H95" s="105"/>
      <c r="I95" s="106"/>
      <c r="J95" s="105" t="s">
        <v>17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'2023_02_08 - Rekonstrukce...'!J28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77</v>
      </c>
      <c r="AR95" s="103"/>
      <c r="AS95" s="109">
        <v>0</v>
      </c>
      <c r="AT95" s="110">
        <f>ROUND(SUM(AV95:AW95),2)</f>
        <v>0</v>
      </c>
      <c r="AU95" s="111">
        <f>'2023_02_08 - Rekonstrukce...'!P129</f>
        <v>0</v>
      </c>
      <c r="AV95" s="110">
        <f>'2023_02_08 - Rekonstrukce...'!J31</f>
        <v>0</v>
      </c>
      <c r="AW95" s="110">
        <f>'2023_02_08 - Rekonstrukce...'!J32</f>
        <v>0</v>
      </c>
      <c r="AX95" s="110">
        <f>'2023_02_08 - Rekonstrukce...'!J33</f>
        <v>0</v>
      </c>
      <c r="AY95" s="110">
        <f>'2023_02_08 - Rekonstrukce...'!J34</f>
        <v>0</v>
      </c>
      <c r="AZ95" s="110">
        <f>'2023_02_08 - Rekonstrukce...'!F31</f>
        <v>0</v>
      </c>
      <c r="BA95" s="110">
        <f>'2023_02_08 - Rekonstrukce...'!F32</f>
        <v>0</v>
      </c>
      <c r="BB95" s="110">
        <f>'2023_02_08 - Rekonstrukce...'!F33</f>
        <v>0</v>
      </c>
      <c r="BC95" s="110">
        <f>'2023_02_08 - Rekonstrukce...'!F34</f>
        <v>0</v>
      </c>
      <c r="BD95" s="112">
        <f>'2023_02_08 - Rekonstrukce...'!F35</f>
        <v>0</v>
      </c>
      <c r="BE95" s="7"/>
      <c r="BT95" s="113" t="s">
        <v>78</v>
      </c>
      <c r="BU95" s="113" t="s">
        <v>79</v>
      </c>
      <c r="BV95" s="113" t="s">
        <v>74</v>
      </c>
      <c r="BW95" s="113" t="s">
        <v>4</v>
      </c>
      <c r="BX95" s="113" t="s">
        <v>75</v>
      </c>
      <c r="CL95" s="113" t="s">
        <v>1</v>
      </c>
    </row>
    <row r="96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3_02_08 - Rekonstrukce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hidden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4</v>
      </c>
    </row>
    <row r="3" hidden="1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hidden="1" s="1" customFormat="1" ht="24.96" customHeight="1">
      <c r="B4" s="21"/>
      <c r="D4" s="22" t="s">
        <v>81</v>
      </c>
      <c r="L4" s="21"/>
      <c r="M4" s="114" t="s">
        <v>10</v>
      </c>
      <c r="AT4" s="18" t="s">
        <v>3</v>
      </c>
    </row>
    <row r="5" hidden="1" s="1" customFormat="1" ht="6.96" customHeight="1">
      <c r="B5" s="21"/>
      <c r="L5" s="21"/>
    </row>
    <row r="6" hidden="1" s="2" customFormat="1" ht="12" customHeight="1">
      <c r="A6" s="37"/>
      <c r="B6" s="38"/>
      <c r="C6" s="37"/>
      <c r="D6" s="31" t="s">
        <v>16</v>
      </c>
      <c r="E6" s="37"/>
      <c r="F6" s="37"/>
      <c r="G6" s="37"/>
      <c r="H6" s="37"/>
      <c r="I6" s="37"/>
      <c r="J6" s="37"/>
      <c r="K6" s="37"/>
      <c r="L6" s="54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hidden="1" s="2" customFormat="1" ht="15.6" customHeight="1">
      <c r="A7" s="37"/>
      <c r="B7" s="38"/>
      <c r="C7" s="37"/>
      <c r="D7" s="37"/>
      <c r="E7" s="66" t="s">
        <v>17</v>
      </c>
      <c r="F7" s="37"/>
      <c r="G7" s="37"/>
      <c r="H7" s="37"/>
      <c r="I7" s="37"/>
      <c r="J7" s="37"/>
      <c r="K7" s="37"/>
      <c r="L7" s="5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hidden="1" s="2" customFormat="1">
      <c r="A8" s="37"/>
      <c r="B8" s="38"/>
      <c r="C8" s="37"/>
      <c r="D8" s="37"/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hidden="1" s="2" customFormat="1" ht="12" customHeight="1">
      <c r="A9" s="37"/>
      <c r="B9" s="38"/>
      <c r="C9" s="37"/>
      <c r="D9" s="31" t="s">
        <v>18</v>
      </c>
      <c r="E9" s="37"/>
      <c r="F9" s="26" t="s">
        <v>1</v>
      </c>
      <c r="G9" s="37"/>
      <c r="H9" s="37"/>
      <c r="I9" s="31" t="s">
        <v>19</v>
      </c>
      <c r="J9" s="26" t="s">
        <v>1</v>
      </c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hidden="1" s="2" customFormat="1" ht="12" customHeight="1">
      <c r="A10" s="37"/>
      <c r="B10" s="38"/>
      <c r="C10" s="37"/>
      <c r="D10" s="31" t="s">
        <v>20</v>
      </c>
      <c r="E10" s="37"/>
      <c r="F10" s="26" t="s">
        <v>21</v>
      </c>
      <c r="G10" s="37"/>
      <c r="H10" s="37"/>
      <c r="I10" s="31" t="s">
        <v>22</v>
      </c>
      <c r="J10" s="68" t="str">
        <f>'Rekapitulace stavby'!AN8</f>
        <v>9. 2. 2023</v>
      </c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hidden="1" s="2" customFormat="1" ht="10.8" customHeight="1">
      <c r="A11" s="37"/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hidden="1" s="2" customFormat="1" ht="12" customHeight="1">
      <c r="A12" s="37"/>
      <c r="B12" s="38"/>
      <c r="C12" s="37"/>
      <c r="D12" s="31" t="s">
        <v>24</v>
      </c>
      <c r="E12" s="37"/>
      <c r="F12" s="37"/>
      <c r="G12" s="37"/>
      <c r="H12" s="37"/>
      <c r="I12" s="31" t="s">
        <v>25</v>
      </c>
      <c r="J12" s="26" t="str">
        <f>IF('Rekapitulace stavby'!AN10="","",'Rekapitulace stavby'!AN10)</f>
        <v/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hidden="1" s="2" customFormat="1" ht="18" customHeight="1">
      <c r="A13" s="37"/>
      <c r="B13" s="38"/>
      <c r="C13" s="37"/>
      <c r="D13" s="37"/>
      <c r="E13" s="26" t="str">
        <f>IF('Rekapitulace stavby'!E11="","",'Rekapitulace stavby'!E11)</f>
        <v xml:space="preserve"> </v>
      </c>
      <c r="F13" s="37"/>
      <c r="G13" s="37"/>
      <c r="H13" s="37"/>
      <c r="I13" s="31" t="s">
        <v>26</v>
      </c>
      <c r="J13" s="26" t="str">
        <f>IF('Rekapitulace stavby'!AN11="","",'Rekapitulace stavby'!AN11)</f>
        <v/>
      </c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hidden="1" s="2" customFormat="1" ht="6.96" customHeight="1">
      <c r="A14" s="37"/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hidden="1" s="2" customFormat="1" ht="12" customHeight="1">
      <c r="A15" s="37"/>
      <c r="B15" s="38"/>
      <c r="C15" s="37"/>
      <c r="D15" s="31" t="s">
        <v>27</v>
      </c>
      <c r="E15" s="37"/>
      <c r="F15" s="37"/>
      <c r="G15" s="37"/>
      <c r="H15" s="37"/>
      <c r="I15" s="31" t="s">
        <v>25</v>
      </c>
      <c r="J15" s="32" t="str">
        <f>'Rekapitulace stavby'!AN13</f>
        <v>Vyplň údaj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hidden="1" s="2" customFormat="1" ht="18" customHeight="1">
      <c r="A16" s="37"/>
      <c r="B16" s="38"/>
      <c r="C16" s="37"/>
      <c r="D16" s="37"/>
      <c r="E16" s="32" t="str">
        <f>'Rekapitulace stavby'!E14</f>
        <v>Vyplň údaj</v>
      </c>
      <c r="F16" s="26"/>
      <c r="G16" s="26"/>
      <c r="H16" s="26"/>
      <c r="I16" s="31" t="s">
        <v>26</v>
      </c>
      <c r="J16" s="32" t="str">
        <f>'Rekapitulace stavby'!AN14</f>
        <v>Vyplň údaj</v>
      </c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idden="1" s="2" customFormat="1" ht="6.96" customHeight="1">
      <c r="A17" s="37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hidden="1" s="2" customFormat="1" ht="12" customHeight="1">
      <c r="A18" s="37"/>
      <c r="B18" s="38"/>
      <c r="C18" s="37"/>
      <c r="D18" s="31" t="s">
        <v>29</v>
      </c>
      <c r="E18" s="37"/>
      <c r="F18" s="37"/>
      <c r="G18" s="37"/>
      <c r="H18" s="37"/>
      <c r="I18" s="31" t="s">
        <v>25</v>
      </c>
      <c r="J18" s="26" t="str">
        <f>IF('Rekapitulace stavby'!AN16="","",'Rekapitulace stavby'!AN16)</f>
        <v/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hidden="1" s="2" customFormat="1" ht="18" customHeight="1">
      <c r="A19" s="37"/>
      <c r="B19" s="38"/>
      <c r="C19" s="37"/>
      <c r="D19" s="37"/>
      <c r="E19" s="26" t="str">
        <f>IF('Rekapitulace stavby'!E17="","",'Rekapitulace stavby'!E17)</f>
        <v xml:space="preserve"> </v>
      </c>
      <c r="F19" s="37"/>
      <c r="G19" s="37"/>
      <c r="H19" s="37"/>
      <c r="I19" s="31" t="s">
        <v>26</v>
      </c>
      <c r="J19" s="26" t="str">
        <f>IF('Rekapitulace stavby'!AN17="","",'Rekapitulace stavby'!AN17)</f>
        <v/>
      </c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hidden="1" s="2" customFormat="1" ht="6.96" customHeight="1">
      <c r="A20" s="37"/>
      <c r="B20" s="38"/>
      <c r="C20" s="37"/>
      <c r="D20" s="37"/>
      <c r="E20" s="37"/>
      <c r="F20" s="37"/>
      <c r="G20" s="37"/>
      <c r="H20" s="37"/>
      <c r="I20" s="37"/>
      <c r="J20" s="37"/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hidden="1" s="2" customFormat="1" ht="12" customHeight="1">
      <c r="A21" s="37"/>
      <c r="B21" s="38"/>
      <c r="C21" s="37"/>
      <c r="D21" s="31" t="s">
        <v>31</v>
      </c>
      <c r="E21" s="37"/>
      <c r="F21" s="37"/>
      <c r="G21" s="37"/>
      <c r="H21" s="37"/>
      <c r="I21" s="31" t="s">
        <v>25</v>
      </c>
      <c r="J21" s="26" t="str">
        <f>IF('Rekapitulace stavby'!AN19="","",'Rekapitulace stavby'!AN19)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hidden="1" s="2" customFormat="1" ht="18" customHeight="1">
      <c r="A22" s="37"/>
      <c r="B22" s="38"/>
      <c r="C22" s="37"/>
      <c r="D22" s="37"/>
      <c r="E22" s="26" t="str">
        <f>IF('Rekapitulace stavby'!E20="","",'Rekapitulace stavby'!E20)</f>
        <v xml:space="preserve"> </v>
      </c>
      <c r="F22" s="37"/>
      <c r="G22" s="37"/>
      <c r="H22" s="37"/>
      <c r="I22" s="31" t="s">
        <v>26</v>
      </c>
      <c r="J22" s="26" t="str">
        <f>IF('Rekapitulace stavby'!AN20="","",'Rekapitulace stavby'!AN20)</f>
        <v/>
      </c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hidden="1" s="2" customFormat="1" ht="6.96" customHeight="1">
      <c r="A23" s="37"/>
      <c r="B23" s="38"/>
      <c r="C23" s="37"/>
      <c r="D23" s="37"/>
      <c r="E23" s="37"/>
      <c r="F23" s="37"/>
      <c r="G23" s="37"/>
      <c r="H23" s="37"/>
      <c r="I23" s="37"/>
      <c r="J23" s="37"/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hidden="1" s="2" customFormat="1" ht="12" customHeight="1">
      <c r="A24" s="37"/>
      <c r="B24" s="38"/>
      <c r="C24" s="37"/>
      <c r="D24" s="31" t="s">
        <v>32</v>
      </c>
      <c r="E24" s="37"/>
      <c r="F24" s="37"/>
      <c r="G24" s="37"/>
      <c r="H24" s="37"/>
      <c r="I24" s="37"/>
      <c r="J24" s="37"/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hidden="1" s="8" customFormat="1" ht="14.4" customHeight="1">
      <c r="A25" s="115"/>
      <c r="B25" s="116"/>
      <c r="C25" s="115"/>
      <c r="D25" s="115"/>
      <c r="E25" s="35" t="s">
        <v>1</v>
      </c>
      <c r="F25" s="35"/>
      <c r="G25" s="35"/>
      <c r="H25" s="35"/>
      <c r="I25" s="115"/>
      <c r="J25" s="115"/>
      <c r="K25" s="115"/>
      <c r="L25" s="117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hidden="1" s="2" customFormat="1" ht="6.96" customHeigh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hidden="1" s="2" customFormat="1" ht="6.96" customHeight="1">
      <c r="A27" s="37"/>
      <c r="B27" s="38"/>
      <c r="C27" s="37"/>
      <c r="D27" s="89"/>
      <c r="E27" s="89"/>
      <c r="F27" s="89"/>
      <c r="G27" s="89"/>
      <c r="H27" s="89"/>
      <c r="I27" s="89"/>
      <c r="J27" s="89"/>
      <c r="K27" s="89"/>
      <c r="L27" s="54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hidden="1" s="2" customFormat="1" ht="25.44" customHeight="1">
      <c r="A28" s="37"/>
      <c r="B28" s="38"/>
      <c r="C28" s="37"/>
      <c r="D28" s="118" t="s">
        <v>33</v>
      </c>
      <c r="E28" s="37"/>
      <c r="F28" s="37"/>
      <c r="G28" s="37"/>
      <c r="H28" s="37"/>
      <c r="I28" s="37"/>
      <c r="J28" s="95">
        <f>ROUND(J129, 2)</f>
        <v>0</v>
      </c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hidden="1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hidden="1" s="2" customFormat="1" ht="14.4" customHeight="1">
      <c r="A30" s="37"/>
      <c r="B30" s="38"/>
      <c r="C30" s="37"/>
      <c r="D30" s="37"/>
      <c r="E30" s="37"/>
      <c r="F30" s="42" t="s">
        <v>35</v>
      </c>
      <c r="G30" s="37"/>
      <c r="H30" s="37"/>
      <c r="I30" s="42" t="s">
        <v>34</v>
      </c>
      <c r="J30" s="42" t="s">
        <v>36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hidden="1" s="2" customFormat="1" ht="14.4" customHeight="1">
      <c r="A31" s="37"/>
      <c r="B31" s="38"/>
      <c r="C31" s="37"/>
      <c r="D31" s="119" t="s">
        <v>37</v>
      </c>
      <c r="E31" s="31" t="s">
        <v>38</v>
      </c>
      <c r="F31" s="120">
        <f>ROUND((SUM(BE129:BE261)),  2)</f>
        <v>0</v>
      </c>
      <c r="G31" s="37"/>
      <c r="H31" s="37"/>
      <c r="I31" s="121">
        <v>0.20999999999999999</v>
      </c>
      <c r="J31" s="120">
        <f>ROUND(((SUM(BE129:BE261))*I31),  2)</f>
        <v>0</v>
      </c>
      <c r="K31" s="37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hidden="1" s="2" customFormat="1" ht="14.4" customHeight="1">
      <c r="A32" s="37"/>
      <c r="B32" s="38"/>
      <c r="C32" s="37"/>
      <c r="D32" s="37"/>
      <c r="E32" s="31" t="s">
        <v>39</v>
      </c>
      <c r="F32" s="120">
        <f>ROUND((SUM(BF129:BF261)),  2)</f>
        <v>0</v>
      </c>
      <c r="G32" s="37"/>
      <c r="H32" s="37"/>
      <c r="I32" s="121">
        <v>0.14999999999999999</v>
      </c>
      <c r="J32" s="120">
        <f>ROUND(((SUM(BF129:BF261))*I32),  2)</f>
        <v>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38"/>
      <c r="C33" s="37"/>
      <c r="D33" s="37"/>
      <c r="E33" s="31" t="s">
        <v>40</v>
      </c>
      <c r="F33" s="120">
        <f>ROUND((SUM(BG129:BG261)),  2)</f>
        <v>0</v>
      </c>
      <c r="G33" s="37"/>
      <c r="H33" s="37"/>
      <c r="I33" s="121">
        <v>0.20999999999999999</v>
      </c>
      <c r="J33" s="120">
        <f>0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38"/>
      <c r="C34" s="37"/>
      <c r="D34" s="37"/>
      <c r="E34" s="31" t="s">
        <v>41</v>
      </c>
      <c r="F34" s="120">
        <f>ROUND((SUM(BH129:BH261)),  2)</f>
        <v>0</v>
      </c>
      <c r="G34" s="37"/>
      <c r="H34" s="37"/>
      <c r="I34" s="121">
        <v>0.14999999999999999</v>
      </c>
      <c r="J34" s="120">
        <f>0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42</v>
      </c>
      <c r="F35" s="120">
        <f>ROUND((SUM(BI129:BI261)),  2)</f>
        <v>0</v>
      </c>
      <c r="G35" s="37"/>
      <c r="H35" s="37"/>
      <c r="I35" s="121">
        <v>0</v>
      </c>
      <c r="J35" s="120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25.44" customHeight="1">
      <c r="A37" s="37"/>
      <c r="B37" s="38"/>
      <c r="C37" s="122"/>
      <c r="D37" s="123" t="s">
        <v>43</v>
      </c>
      <c r="E37" s="80"/>
      <c r="F37" s="80"/>
      <c r="G37" s="124" t="s">
        <v>44</v>
      </c>
      <c r="H37" s="125" t="s">
        <v>45</v>
      </c>
      <c r="I37" s="80"/>
      <c r="J37" s="126">
        <f>SUM(J28:J35)</f>
        <v>0</v>
      </c>
      <c r="K37" s="12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1" customFormat="1" ht="14.4" customHeight="1">
      <c r="B39" s="21"/>
      <c r="L39" s="21"/>
    </row>
    <row r="40" hidden="1" s="1" customFormat="1" ht="14.4" customHeight="1">
      <c r="B40" s="21"/>
      <c r="L40" s="21"/>
    </row>
    <row r="41" hidden="1" s="1" customFormat="1" ht="14.4" customHeight="1">
      <c r="B41" s="21"/>
      <c r="L41" s="21"/>
    </row>
    <row r="42" hidden="1" s="1" customFormat="1" ht="14.4" customHeight="1">
      <c r="B42" s="21"/>
      <c r="L42" s="21"/>
    </row>
    <row r="43" hidden="1" s="1" customFormat="1" ht="14.4" customHeight="1">
      <c r="B43" s="21"/>
      <c r="L43" s="21"/>
    </row>
    <row r="44" hidden="1" s="1" customFormat="1" ht="14.4" customHeight="1">
      <c r="B44" s="21"/>
      <c r="L44" s="21"/>
    </row>
    <row r="45" hidden="1" s="1" customFormat="1" ht="14.4" customHeight="1">
      <c r="B45" s="21"/>
      <c r="L45" s="21"/>
    </row>
    <row r="46" hidden="1" s="1" customFormat="1" ht="14.4" customHeight="1">
      <c r="B46" s="21"/>
      <c r="L46" s="21"/>
    </row>
    <row r="47" hidden="1" s="1" customFormat="1" ht="14.4" customHeight="1">
      <c r="B47" s="21"/>
      <c r="L47" s="21"/>
    </row>
    <row r="48" hidden="1" s="1" customFormat="1" ht="14.4" customHeight="1">
      <c r="B48" s="21"/>
      <c r="L48" s="21"/>
    </row>
    <row r="49" hidden="1" s="1" customFormat="1" ht="14.4" customHeight="1">
      <c r="B49" s="21"/>
      <c r="L49" s="21"/>
    </row>
    <row r="50" hidden="1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 hidden="1">
      <c r="B51" s="21"/>
      <c r="L51" s="21"/>
    </row>
    <row r="52" hidden="1">
      <c r="B52" s="21"/>
      <c r="L52" s="21"/>
    </row>
    <row r="53" hidden="1">
      <c r="B53" s="21"/>
      <c r="L53" s="21"/>
    </row>
    <row r="54" hidden="1">
      <c r="B54" s="21"/>
      <c r="L54" s="21"/>
    </row>
    <row r="55" hidden="1">
      <c r="B55" s="21"/>
      <c r="L55" s="21"/>
    </row>
    <row r="56" hidden="1">
      <c r="B56" s="21"/>
      <c r="L56" s="21"/>
    </row>
    <row r="57" hidden="1">
      <c r="B57" s="21"/>
      <c r="L57" s="21"/>
    </row>
    <row r="58" hidden="1">
      <c r="B58" s="21"/>
      <c r="L58" s="21"/>
    </row>
    <row r="59" hidden="1">
      <c r="B59" s="21"/>
      <c r="L59" s="21"/>
    </row>
    <row r="60" hidden="1">
      <c r="B60" s="21"/>
      <c r="L60" s="21"/>
    </row>
    <row r="61" hidden="1" s="2" customFormat="1">
      <c r="A61" s="37"/>
      <c r="B61" s="38"/>
      <c r="C61" s="37"/>
      <c r="D61" s="57" t="s">
        <v>48</v>
      </c>
      <c r="E61" s="40"/>
      <c r="F61" s="128" t="s">
        <v>49</v>
      </c>
      <c r="G61" s="57" t="s">
        <v>48</v>
      </c>
      <c r="H61" s="40"/>
      <c r="I61" s="40"/>
      <c r="J61" s="129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hidden="1">
      <c r="B62" s="21"/>
      <c r="L62" s="21"/>
    </row>
    <row r="63" hidden="1">
      <c r="B63" s="21"/>
      <c r="L63" s="21"/>
    </row>
    <row r="64" hidden="1">
      <c r="B64" s="21"/>
      <c r="L64" s="21"/>
    </row>
    <row r="65" hidden="1" s="2" customFormat="1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hidden="1">
      <c r="B66" s="21"/>
      <c r="L66" s="21"/>
    </row>
    <row r="67" hidden="1">
      <c r="B67" s="21"/>
      <c r="L67" s="21"/>
    </row>
    <row r="68" hidden="1">
      <c r="B68" s="21"/>
      <c r="L68" s="21"/>
    </row>
    <row r="69" hidden="1">
      <c r="B69" s="21"/>
      <c r="L69" s="21"/>
    </row>
    <row r="70" hidden="1">
      <c r="B70" s="21"/>
      <c r="L70" s="21"/>
    </row>
    <row r="71" hidden="1">
      <c r="B71" s="21"/>
      <c r="L71" s="21"/>
    </row>
    <row r="72" hidden="1">
      <c r="B72" s="21"/>
      <c r="L72" s="21"/>
    </row>
    <row r="73" hidden="1">
      <c r="B73" s="21"/>
      <c r="L73" s="21"/>
    </row>
    <row r="74" hidden="1">
      <c r="B74" s="21"/>
      <c r="L74" s="21"/>
    </row>
    <row r="75" hidden="1">
      <c r="B75" s="21"/>
      <c r="L75" s="21"/>
    </row>
    <row r="76" hidden="1" s="2" customFormat="1">
      <c r="A76" s="37"/>
      <c r="B76" s="38"/>
      <c r="C76" s="37"/>
      <c r="D76" s="57" t="s">
        <v>48</v>
      </c>
      <c r="E76" s="40"/>
      <c r="F76" s="128" t="s">
        <v>49</v>
      </c>
      <c r="G76" s="57" t="s">
        <v>48</v>
      </c>
      <c r="H76" s="40"/>
      <c r="I76" s="40"/>
      <c r="J76" s="129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hidden="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idden="1"/>
    <row r="79" hidden="1"/>
    <row r="80" hidden="1"/>
    <row r="81" hidden="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82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5.6" customHeight="1">
      <c r="A85" s="37"/>
      <c r="B85" s="38"/>
      <c r="C85" s="37"/>
      <c r="D85" s="37"/>
      <c r="E85" s="66" t="str">
        <f>E7</f>
        <v>Rekonstrukce střešního pláště</v>
      </c>
      <c r="F85" s="37"/>
      <c r="G85" s="37"/>
      <c r="H85" s="37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2" customHeight="1">
      <c r="A87" s="37"/>
      <c r="B87" s="38"/>
      <c r="C87" s="31" t="s">
        <v>20</v>
      </c>
      <c r="D87" s="37"/>
      <c r="E87" s="37"/>
      <c r="F87" s="26" t="str">
        <f>F10</f>
        <v xml:space="preserve"> </v>
      </c>
      <c r="G87" s="37"/>
      <c r="H87" s="37"/>
      <c r="I87" s="31" t="s">
        <v>22</v>
      </c>
      <c r="J87" s="68" t="str">
        <f>IF(J10="","",J10)</f>
        <v>9. 2. 2023</v>
      </c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5.6" customHeight="1">
      <c r="A89" s="37"/>
      <c r="B89" s="38"/>
      <c r="C89" s="31" t="s">
        <v>24</v>
      </c>
      <c r="D89" s="37"/>
      <c r="E89" s="37"/>
      <c r="F89" s="26" t="str">
        <f>E13</f>
        <v xml:space="preserve"> </v>
      </c>
      <c r="G89" s="37"/>
      <c r="H89" s="37"/>
      <c r="I89" s="31" t="s">
        <v>29</v>
      </c>
      <c r="J89" s="35" t="str">
        <f>E19</f>
        <v xml:space="preserve"> 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15.6" customHeight="1">
      <c r="A90" s="37"/>
      <c r="B90" s="38"/>
      <c r="C90" s="31" t="s">
        <v>27</v>
      </c>
      <c r="D90" s="37"/>
      <c r="E90" s="37"/>
      <c r="F90" s="26" t="str">
        <f>IF(E16="","",E16)</f>
        <v>Vyplň údaj</v>
      </c>
      <c r="G90" s="37"/>
      <c r="H90" s="37"/>
      <c r="I90" s="31" t="s">
        <v>31</v>
      </c>
      <c r="J90" s="35" t="str">
        <f>E22</f>
        <v xml:space="preserve"> </v>
      </c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0.32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29.28" customHeight="1">
      <c r="A92" s="37"/>
      <c r="B92" s="38"/>
      <c r="C92" s="130" t="s">
        <v>83</v>
      </c>
      <c r="D92" s="122"/>
      <c r="E92" s="122"/>
      <c r="F92" s="122"/>
      <c r="G92" s="122"/>
      <c r="H92" s="122"/>
      <c r="I92" s="122"/>
      <c r="J92" s="131" t="s">
        <v>84</v>
      </c>
      <c r="K92" s="122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2.8" customHeight="1">
      <c r="A94" s="37"/>
      <c r="B94" s="38"/>
      <c r="C94" s="132" t="s">
        <v>85</v>
      </c>
      <c r="D94" s="37"/>
      <c r="E94" s="37"/>
      <c r="F94" s="37"/>
      <c r="G94" s="37"/>
      <c r="H94" s="37"/>
      <c r="I94" s="37"/>
      <c r="J94" s="95">
        <f>J129</f>
        <v>0</v>
      </c>
      <c r="K94" s="37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8" t="s">
        <v>86</v>
      </c>
    </row>
    <row r="95" hidden="1" s="9" customFormat="1" ht="24.96" customHeight="1">
      <c r="A95" s="9"/>
      <c r="B95" s="133"/>
      <c r="C95" s="9"/>
      <c r="D95" s="134" t="s">
        <v>87</v>
      </c>
      <c r="E95" s="135"/>
      <c r="F95" s="135"/>
      <c r="G95" s="135"/>
      <c r="H95" s="135"/>
      <c r="I95" s="135"/>
      <c r="J95" s="136">
        <f>J130</f>
        <v>0</v>
      </c>
      <c r="K95" s="9"/>
      <c r="L95" s="13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37"/>
      <c r="C96" s="10"/>
      <c r="D96" s="138" t="s">
        <v>88</v>
      </c>
      <c r="E96" s="139"/>
      <c r="F96" s="139"/>
      <c r="G96" s="139"/>
      <c r="H96" s="139"/>
      <c r="I96" s="139"/>
      <c r="J96" s="140">
        <f>J131</f>
        <v>0</v>
      </c>
      <c r="K96" s="10"/>
      <c r="L96" s="137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37"/>
      <c r="C97" s="10"/>
      <c r="D97" s="138" t="s">
        <v>89</v>
      </c>
      <c r="E97" s="139"/>
      <c r="F97" s="139"/>
      <c r="G97" s="139"/>
      <c r="H97" s="139"/>
      <c r="I97" s="139"/>
      <c r="J97" s="140">
        <f>J137</f>
        <v>0</v>
      </c>
      <c r="K97" s="10"/>
      <c r="L97" s="13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37"/>
      <c r="C98" s="10"/>
      <c r="D98" s="138" t="s">
        <v>90</v>
      </c>
      <c r="E98" s="139"/>
      <c r="F98" s="139"/>
      <c r="G98" s="139"/>
      <c r="H98" s="139"/>
      <c r="I98" s="139"/>
      <c r="J98" s="140">
        <f>J146</f>
        <v>0</v>
      </c>
      <c r="K98" s="10"/>
      <c r="L98" s="13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33"/>
      <c r="C99" s="9"/>
      <c r="D99" s="134" t="s">
        <v>91</v>
      </c>
      <c r="E99" s="135"/>
      <c r="F99" s="135"/>
      <c r="G99" s="135"/>
      <c r="H99" s="135"/>
      <c r="I99" s="135"/>
      <c r="J99" s="136">
        <f>J152</f>
        <v>0</v>
      </c>
      <c r="K99" s="9"/>
      <c r="L99" s="13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37"/>
      <c r="C100" s="10"/>
      <c r="D100" s="138" t="s">
        <v>92</v>
      </c>
      <c r="E100" s="139"/>
      <c r="F100" s="139"/>
      <c r="G100" s="139"/>
      <c r="H100" s="139"/>
      <c r="I100" s="139"/>
      <c r="J100" s="140">
        <f>J153</f>
        <v>0</v>
      </c>
      <c r="K100" s="10"/>
      <c r="L100" s="13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37"/>
      <c r="C101" s="10"/>
      <c r="D101" s="138" t="s">
        <v>93</v>
      </c>
      <c r="E101" s="139"/>
      <c r="F101" s="139"/>
      <c r="G101" s="139"/>
      <c r="H101" s="139"/>
      <c r="I101" s="139"/>
      <c r="J101" s="140">
        <f>J159</f>
        <v>0</v>
      </c>
      <c r="K101" s="10"/>
      <c r="L101" s="13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37"/>
      <c r="C102" s="10"/>
      <c r="D102" s="138" t="s">
        <v>94</v>
      </c>
      <c r="E102" s="139"/>
      <c r="F102" s="139"/>
      <c r="G102" s="139"/>
      <c r="H102" s="139"/>
      <c r="I102" s="139"/>
      <c r="J102" s="140">
        <f>J168</f>
        <v>0</v>
      </c>
      <c r="K102" s="10"/>
      <c r="L102" s="13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37"/>
      <c r="C103" s="10"/>
      <c r="D103" s="138" t="s">
        <v>95</v>
      </c>
      <c r="E103" s="139"/>
      <c r="F103" s="139"/>
      <c r="G103" s="139"/>
      <c r="H103" s="139"/>
      <c r="I103" s="139"/>
      <c r="J103" s="140">
        <f>J174</f>
        <v>0</v>
      </c>
      <c r="K103" s="10"/>
      <c r="L103" s="13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37"/>
      <c r="C104" s="10"/>
      <c r="D104" s="138" t="s">
        <v>96</v>
      </c>
      <c r="E104" s="139"/>
      <c r="F104" s="139"/>
      <c r="G104" s="139"/>
      <c r="H104" s="139"/>
      <c r="I104" s="139"/>
      <c r="J104" s="140">
        <f>J179</f>
        <v>0</v>
      </c>
      <c r="K104" s="10"/>
      <c r="L104" s="13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37"/>
      <c r="C105" s="10"/>
      <c r="D105" s="138" t="s">
        <v>97</v>
      </c>
      <c r="E105" s="139"/>
      <c r="F105" s="139"/>
      <c r="G105" s="139"/>
      <c r="H105" s="139"/>
      <c r="I105" s="139"/>
      <c r="J105" s="140">
        <f>J183</f>
        <v>0</v>
      </c>
      <c r="K105" s="10"/>
      <c r="L105" s="13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37"/>
      <c r="C106" s="10"/>
      <c r="D106" s="138" t="s">
        <v>98</v>
      </c>
      <c r="E106" s="139"/>
      <c r="F106" s="139"/>
      <c r="G106" s="139"/>
      <c r="H106" s="139"/>
      <c r="I106" s="139"/>
      <c r="J106" s="140">
        <f>J195</f>
        <v>0</v>
      </c>
      <c r="K106" s="10"/>
      <c r="L106" s="13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37"/>
      <c r="C107" s="10"/>
      <c r="D107" s="138" t="s">
        <v>99</v>
      </c>
      <c r="E107" s="139"/>
      <c r="F107" s="139"/>
      <c r="G107" s="139"/>
      <c r="H107" s="139"/>
      <c r="I107" s="139"/>
      <c r="J107" s="140">
        <f>J230</f>
        <v>0</v>
      </c>
      <c r="K107" s="10"/>
      <c r="L107" s="13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137"/>
      <c r="C108" s="10"/>
      <c r="D108" s="138" t="s">
        <v>100</v>
      </c>
      <c r="E108" s="139"/>
      <c r="F108" s="139"/>
      <c r="G108" s="139"/>
      <c r="H108" s="139"/>
      <c r="I108" s="139"/>
      <c r="J108" s="140">
        <f>J247</f>
        <v>0</v>
      </c>
      <c r="K108" s="10"/>
      <c r="L108" s="13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37"/>
      <c r="C109" s="10"/>
      <c r="D109" s="138" t="s">
        <v>101</v>
      </c>
      <c r="E109" s="139"/>
      <c r="F109" s="139"/>
      <c r="G109" s="139"/>
      <c r="H109" s="139"/>
      <c r="I109" s="139"/>
      <c r="J109" s="140">
        <f>J252</f>
        <v>0</v>
      </c>
      <c r="K109" s="10"/>
      <c r="L109" s="13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9" customFormat="1" ht="24.96" customHeight="1">
      <c r="A110" s="9"/>
      <c r="B110" s="133"/>
      <c r="C110" s="9"/>
      <c r="D110" s="134" t="s">
        <v>102</v>
      </c>
      <c r="E110" s="135"/>
      <c r="F110" s="135"/>
      <c r="G110" s="135"/>
      <c r="H110" s="135"/>
      <c r="I110" s="135"/>
      <c r="J110" s="136">
        <f>J259</f>
        <v>0</v>
      </c>
      <c r="K110" s="9"/>
      <c r="L110" s="133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hidden="1" s="10" customFormat="1" ht="19.92" customHeight="1">
      <c r="A111" s="10"/>
      <c r="B111" s="137"/>
      <c r="C111" s="10"/>
      <c r="D111" s="138" t="s">
        <v>103</v>
      </c>
      <c r="E111" s="139"/>
      <c r="F111" s="139"/>
      <c r="G111" s="139"/>
      <c r="H111" s="139"/>
      <c r="I111" s="139"/>
      <c r="J111" s="140">
        <f>J260</f>
        <v>0</v>
      </c>
      <c r="K111" s="10"/>
      <c r="L111" s="13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2" customFormat="1" ht="21.84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hidden="1" s="2" customFormat="1" ht="6.96" customHeight="1">
      <c r="A113" s="37"/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hidden="1"/>
    <row r="115" hidden="1"/>
    <row r="116" hidden="1"/>
    <row r="117" s="2" customFormat="1" ht="6.96" customHeight="1">
      <c r="A117" s="37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4.96" customHeight="1">
      <c r="A118" s="37"/>
      <c r="B118" s="38"/>
      <c r="C118" s="22" t="s">
        <v>104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16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6" customHeight="1">
      <c r="A121" s="37"/>
      <c r="B121" s="38"/>
      <c r="C121" s="37"/>
      <c r="D121" s="37"/>
      <c r="E121" s="66" t="str">
        <f>E7</f>
        <v>Rekonstrukce střešního pláště</v>
      </c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2" customHeight="1">
      <c r="A123" s="37"/>
      <c r="B123" s="38"/>
      <c r="C123" s="31" t="s">
        <v>20</v>
      </c>
      <c r="D123" s="37"/>
      <c r="E123" s="37"/>
      <c r="F123" s="26" t="str">
        <f>F10</f>
        <v xml:space="preserve"> </v>
      </c>
      <c r="G123" s="37"/>
      <c r="H123" s="37"/>
      <c r="I123" s="31" t="s">
        <v>22</v>
      </c>
      <c r="J123" s="68" t="str">
        <f>IF(J10="","",J10)</f>
        <v>9. 2. 2023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5.6" customHeight="1">
      <c r="A125" s="37"/>
      <c r="B125" s="38"/>
      <c r="C125" s="31" t="s">
        <v>24</v>
      </c>
      <c r="D125" s="37"/>
      <c r="E125" s="37"/>
      <c r="F125" s="26" t="str">
        <f>E13</f>
        <v xml:space="preserve"> </v>
      </c>
      <c r="G125" s="37"/>
      <c r="H125" s="37"/>
      <c r="I125" s="31" t="s">
        <v>29</v>
      </c>
      <c r="J125" s="35" t="str">
        <f>E19</f>
        <v xml:space="preserve"> </v>
      </c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6" customHeight="1">
      <c r="A126" s="37"/>
      <c r="B126" s="38"/>
      <c r="C126" s="31" t="s">
        <v>27</v>
      </c>
      <c r="D126" s="37"/>
      <c r="E126" s="37"/>
      <c r="F126" s="26" t="str">
        <f>IF(E16="","",E16)</f>
        <v>Vyplň údaj</v>
      </c>
      <c r="G126" s="37"/>
      <c r="H126" s="37"/>
      <c r="I126" s="31" t="s">
        <v>31</v>
      </c>
      <c r="J126" s="35" t="str">
        <f>E22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0.32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11" customFormat="1" ht="29.28" customHeight="1">
      <c r="A128" s="141"/>
      <c r="B128" s="142"/>
      <c r="C128" s="143" t="s">
        <v>105</v>
      </c>
      <c r="D128" s="144" t="s">
        <v>58</v>
      </c>
      <c r="E128" s="144" t="s">
        <v>54</v>
      </c>
      <c r="F128" s="144" t="s">
        <v>55</v>
      </c>
      <c r="G128" s="144" t="s">
        <v>106</v>
      </c>
      <c r="H128" s="144" t="s">
        <v>107</v>
      </c>
      <c r="I128" s="144" t="s">
        <v>108</v>
      </c>
      <c r="J128" s="145" t="s">
        <v>84</v>
      </c>
      <c r="K128" s="146" t="s">
        <v>109</v>
      </c>
      <c r="L128" s="147"/>
      <c r="M128" s="85" t="s">
        <v>1</v>
      </c>
      <c r="N128" s="86" t="s">
        <v>37</v>
      </c>
      <c r="O128" s="86" t="s">
        <v>110</v>
      </c>
      <c r="P128" s="86" t="s">
        <v>111</v>
      </c>
      <c r="Q128" s="86" t="s">
        <v>112</v>
      </c>
      <c r="R128" s="86" t="s">
        <v>113</v>
      </c>
      <c r="S128" s="86" t="s">
        <v>114</v>
      </c>
      <c r="T128" s="87" t="s">
        <v>115</v>
      </c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</row>
    <row r="129" s="2" customFormat="1" ht="22.8" customHeight="1">
      <c r="A129" s="37"/>
      <c r="B129" s="38"/>
      <c r="C129" s="92" t="s">
        <v>116</v>
      </c>
      <c r="D129" s="37"/>
      <c r="E129" s="37"/>
      <c r="F129" s="37"/>
      <c r="G129" s="37"/>
      <c r="H129" s="37"/>
      <c r="I129" s="37"/>
      <c r="J129" s="148">
        <f>BK129</f>
        <v>0</v>
      </c>
      <c r="K129" s="37"/>
      <c r="L129" s="38"/>
      <c r="M129" s="88"/>
      <c r="N129" s="72"/>
      <c r="O129" s="89"/>
      <c r="P129" s="149">
        <f>P130+P152+P259</f>
        <v>0</v>
      </c>
      <c r="Q129" s="89"/>
      <c r="R129" s="149">
        <f>R130+R152+R259</f>
        <v>21.335388159999997</v>
      </c>
      <c r="S129" s="89"/>
      <c r="T129" s="150">
        <f>T130+T152+T259</f>
        <v>11.054789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72</v>
      </c>
      <c r="AU129" s="18" t="s">
        <v>86</v>
      </c>
      <c r="BK129" s="151">
        <f>BK130+BK152+BK259</f>
        <v>0</v>
      </c>
    </row>
    <row r="130" s="12" customFormat="1" ht="25.92" customHeight="1">
      <c r="A130" s="12"/>
      <c r="B130" s="152"/>
      <c r="C130" s="12"/>
      <c r="D130" s="153" t="s">
        <v>72</v>
      </c>
      <c r="E130" s="154" t="s">
        <v>117</v>
      </c>
      <c r="F130" s="154" t="s">
        <v>118</v>
      </c>
      <c r="G130" s="12"/>
      <c r="H130" s="12"/>
      <c r="I130" s="155"/>
      <c r="J130" s="156">
        <f>BK130</f>
        <v>0</v>
      </c>
      <c r="K130" s="12"/>
      <c r="L130" s="152"/>
      <c r="M130" s="157"/>
      <c r="N130" s="158"/>
      <c r="O130" s="158"/>
      <c r="P130" s="159">
        <f>P131+P137+P146</f>
        <v>0</v>
      </c>
      <c r="Q130" s="158"/>
      <c r="R130" s="159">
        <f>R131+R137+R146</f>
        <v>0.52304927999999995</v>
      </c>
      <c r="S130" s="158"/>
      <c r="T130" s="160">
        <f>T131+T137+T146</f>
        <v>0.31237900000000002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3" t="s">
        <v>78</v>
      </c>
      <c r="AT130" s="161" t="s">
        <v>72</v>
      </c>
      <c r="AU130" s="161" t="s">
        <v>73</v>
      </c>
      <c r="AY130" s="153" t="s">
        <v>119</v>
      </c>
      <c r="BK130" s="162">
        <f>BK131+BK137+BK146</f>
        <v>0</v>
      </c>
    </row>
    <row r="131" s="12" customFormat="1" ht="22.8" customHeight="1">
      <c r="A131" s="12"/>
      <c r="B131" s="152"/>
      <c r="C131" s="12"/>
      <c r="D131" s="153" t="s">
        <v>72</v>
      </c>
      <c r="E131" s="163" t="s">
        <v>120</v>
      </c>
      <c r="F131" s="163" t="s">
        <v>121</v>
      </c>
      <c r="G131" s="12"/>
      <c r="H131" s="12"/>
      <c r="I131" s="155"/>
      <c r="J131" s="164">
        <f>BK131</f>
        <v>0</v>
      </c>
      <c r="K131" s="12"/>
      <c r="L131" s="152"/>
      <c r="M131" s="157"/>
      <c r="N131" s="158"/>
      <c r="O131" s="158"/>
      <c r="P131" s="159">
        <f>SUM(P132:P136)</f>
        <v>0</v>
      </c>
      <c r="Q131" s="158"/>
      <c r="R131" s="159">
        <f>SUM(R132:R136)</f>
        <v>0.52304927999999995</v>
      </c>
      <c r="S131" s="158"/>
      <c r="T131" s="160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3" t="s">
        <v>78</v>
      </c>
      <c r="AT131" s="161" t="s">
        <v>72</v>
      </c>
      <c r="AU131" s="161" t="s">
        <v>78</v>
      </c>
      <c r="AY131" s="153" t="s">
        <v>119</v>
      </c>
      <c r="BK131" s="162">
        <f>SUM(BK132:BK136)</f>
        <v>0</v>
      </c>
    </row>
    <row r="132" s="2" customFormat="1" ht="19.8" customHeight="1">
      <c r="A132" s="37"/>
      <c r="B132" s="165"/>
      <c r="C132" s="166" t="s">
        <v>78</v>
      </c>
      <c r="D132" s="166" t="s">
        <v>122</v>
      </c>
      <c r="E132" s="167" t="s">
        <v>123</v>
      </c>
      <c r="F132" s="168" t="s">
        <v>124</v>
      </c>
      <c r="G132" s="169" t="s">
        <v>125</v>
      </c>
      <c r="H132" s="170">
        <v>5.6159999999999997</v>
      </c>
      <c r="I132" s="171"/>
      <c r="J132" s="172">
        <f>ROUND(I132*H132,2)</f>
        <v>0</v>
      </c>
      <c r="K132" s="173"/>
      <c r="L132" s="38"/>
      <c r="M132" s="174" t="s">
        <v>1</v>
      </c>
      <c r="N132" s="175" t="s">
        <v>38</v>
      </c>
      <c r="O132" s="76"/>
      <c r="P132" s="176">
        <f>O132*H132</f>
        <v>0</v>
      </c>
      <c r="Q132" s="176">
        <v>0.033579999999999999</v>
      </c>
      <c r="R132" s="176">
        <f>Q132*H132</f>
        <v>0.18858527999999999</v>
      </c>
      <c r="S132" s="176">
        <v>0</v>
      </c>
      <c r="T132" s="17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78" t="s">
        <v>126</v>
      </c>
      <c r="AT132" s="178" t="s">
        <v>122</v>
      </c>
      <c r="AU132" s="178" t="s">
        <v>80</v>
      </c>
      <c r="AY132" s="18" t="s">
        <v>119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8" t="s">
        <v>78</v>
      </c>
      <c r="BK132" s="179">
        <f>ROUND(I132*H132,2)</f>
        <v>0</v>
      </c>
      <c r="BL132" s="18" t="s">
        <v>126</v>
      </c>
      <c r="BM132" s="178" t="s">
        <v>127</v>
      </c>
    </row>
    <row r="133" s="13" customFormat="1">
      <c r="A133" s="13"/>
      <c r="B133" s="180"/>
      <c r="C133" s="13"/>
      <c r="D133" s="181" t="s">
        <v>128</v>
      </c>
      <c r="E133" s="182" t="s">
        <v>1</v>
      </c>
      <c r="F133" s="183" t="s">
        <v>129</v>
      </c>
      <c r="G133" s="13"/>
      <c r="H133" s="184">
        <v>5.6159999999999997</v>
      </c>
      <c r="I133" s="185"/>
      <c r="J133" s="13"/>
      <c r="K133" s="13"/>
      <c r="L133" s="180"/>
      <c r="M133" s="186"/>
      <c r="N133" s="187"/>
      <c r="O133" s="187"/>
      <c r="P133" s="187"/>
      <c r="Q133" s="187"/>
      <c r="R133" s="187"/>
      <c r="S133" s="187"/>
      <c r="T133" s="18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2" t="s">
        <v>128</v>
      </c>
      <c r="AU133" s="182" t="s">
        <v>80</v>
      </c>
      <c r="AV133" s="13" t="s">
        <v>80</v>
      </c>
      <c r="AW133" s="13" t="s">
        <v>30</v>
      </c>
      <c r="AX133" s="13" t="s">
        <v>78</v>
      </c>
      <c r="AY133" s="182" t="s">
        <v>119</v>
      </c>
    </row>
    <row r="134" s="2" customFormat="1" ht="30" customHeight="1">
      <c r="A134" s="37"/>
      <c r="B134" s="165"/>
      <c r="C134" s="166" t="s">
        <v>80</v>
      </c>
      <c r="D134" s="166" t="s">
        <v>122</v>
      </c>
      <c r="E134" s="167" t="s">
        <v>130</v>
      </c>
      <c r="F134" s="168" t="s">
        <v>131</v>
      </c>
      <c r="G134" s="169" t="s">
        <v>125</v>
      </c>
      <c r="H134" s="170">
        <v>3.8999999999999999</v>
      </c>
      <c r="I134" s="171"/>
      <c r="J134" s="172">
        <f>ROUND(I134*H134,2)</f>
        <v>0</v>
      </c>
      <c r="K134" s="173"/>
      <c r="L134" s="38"/>
      <c r="M134" s="174" t="s">
        <v>1</v>
      </c>
      <c r="N134" s="175" t="s">
        <v>38</v>
      </c>
      <c r="O134" s="76"/>
      <c r="P134" s="176">
        <f>O134*H134</f>
        <v>0</v>
      </c>
      <c r="Q134" s="176">
        <v>0.058459999999999998</v>
      </c>
      <c r="R134" s="176">
        <f>Q134*H134</f>
        <v>0.22799399999999997</v>
      </c>
      <c r="S134" s="176">
        <v>0</v>
      </c>
      <c r="T134" s="17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78" t="s">
        <v>126</v>
      </c>
      <c r="AT134" s="178" t="s">
        <v>122</v>
      </c>
      <c r="AU134" s="178" t="s">
        <v>80</v>
      </c>
      <c r="AY134" s="18" t="s">
        <v>119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8" t="s">
        <v>78</v>
      </c>
      <c r="BK134" s="179">
        <f>ROUND(I134*H134,2)</f>
        <v>0</v>
      </c>
      <c r="BL134" s="18" t="s">
        <v>126</v>
      </c>
      <c r="BM134" s="178" t="s">
        <v>132</v>
      </c>
    </row>
    <row r="135" s="2" customFormat="1" ht="22.2" customHeight="1">
      <c r="A135" s="37"/>
      <c r="B135" s="165"/>
      <c r="C135" s="166" t="s">
        <v>133</v>
      </c>
      <c r="D135" s="166" t="s">
        <v>122</v>
      </c>
      <c r="E135" s="167" t="s">
        <v>134</v>
      </c>
      <c r="F135" s="168" t="s">
        <v>135</v>
      </c>
      <c r="G135" s="169" t="s">
        <v>125</v>
      </c>
      <c r="H135" s="170">
        <v>3.8999999999999999</v>
      </c>
      <c r="I135" s="171"/>
      <c r="J135" s="172">
        <f>ROUND(I135*H135,2)</f>
        <v>0</v>
      </c>
      <c r="K135" s="173"/>
      <c r="L135" s="38"/>
      <c r="M135" s="174" t="s">
        <v>1</v>
      </c>
      <c r="N135" s="175" t="s">
        <v>38</v>
      </c>
      <c r="O135" s="76"/>
      <c r="P135" s="176">
        <f>O135*H135</f>
        <v>0</v>
      </c>
      <c r="Q135" s="176">
        <v>0.027300000000000001</v>
      </c>
      <c r="R135" s="176">
        <f>Q135*H135</f>
        <v>0.10647000000000001</v>
      </c>
      <c r="S135" s="176">
        <v>0</v>
      </c>
      <c r="T135" s="17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78" t="s">
        <v>126</v>
      </c>
      <c r="AT135" s="178" t="s">
        <v>122</v>
      </c>
      <c r="AU135" s="178" t="s">
        <v>80</v>
      </c>
      <c r="AY135" s="18" t="s">
        <v>119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8" t="s">
        <v>78</v>
      </c>
      <c r="BK135" s="179">
        <f>ROUND(I135*H135,2)</f>
        <v>0</v>
      </c>
      <c r="BL135" s="18" t="s">
        <v>126</v>
      </c>
      <c r="BM135" s="178" t="s">
        <v>136</v>
      </c>
    </row>
    <row r="136" s="13" customFormat="1">
      <c r="A136" s="13"/>
      <c r="B136" s="180"/>
      <c r="C136" s="13"/>
      <c r="D136" s="181" t="s">
        <v>128</v>
      </c>
      <c r="E136" s="182" t="s">
        <v>1</v>
      </c>
      <c r="F136" s="183" t="s">
        <v>137</v>
      </c>
      <c r="G136" s="13"/>
      <c r="H136" s="184">
        <v>3.8999999999999999</v>
      </c>
      <c r="I136" s="185"/>
      <c r="J136" s="13"/>
      <c r="K136" s="13"/>
      <c r="L136" s="180"/>
      <c r="M136" s="186"/>
      <c r="N136" s="187"/>
      <c r="O136" s="187"/>
      <c r="P136" s="187"/>
      <c r="Q136" s="187"/>
      <c r="R136" s="187"/>
      <c r="S136" s="187"/>
      <c r="T136" s="18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2" t="s">
        <v>128</v>
      </c>
      <c r="AU136" s="182" t="s">
        <v>80</v>
      </c>
      <c r="AV136" s="13" t="s">
        <v>80</v>
      </c>
      <c r="AW136" s="13" t="s">
        <v>30</v>
      </c>
      <c r="AX136" s="13" t="s">
        <v>78</v>
      </c>
      <c r="AY136" s="182" t="s">
        <v>119</v>
      </c>
    </row>
    <row r="137" s="12" customFormat="1" ht="22.8" customHeight="1">
      <c r="A137" s="12"/>
      <c r="B137" s="152"/>
      <c r="C137" s="12"/>
      <c r="D137" s="153" t="s">
        <v>72</v>
      </c>
      <c r="E137" s="163" t="s">
        <v>138</v>
      </c>
      <c r="F137" s="163" t="s">
        <v>139</v>
      </c>
      <c r="G137" s="12"/>
      <c r="H137" s="12"/>
      <c r="I137" s="155"/>
      <c r="J137" s="164">
        <f>BK137</f>
        <v>0</v>
      </c>
      <c r="K137" s="12"/>
      <c r="L137" s="152"/>
      <c r="M137" s="157"/>
      <c r="N137" s="158"/>
      <c r="O137" s="158"/>
      <c r="P137" s="159">
        <f>SUM(P138:P145)</f>
        <v>0</v>
      </c>
      <c r="Q137" s="158"/>
      <c r="R137" s="159">
        <f>SUM(R138:R145)</f>
        <v>0</v>
      </c>
      <c r="S137" s="158"/>
      <c r="T137" s="160">
        <f>SUM(T138:T145)</f>
        <v>0.31237900000000002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3" t="s">
        <v>78</v>
      </c>
      <c r="AT137" s="161" t="s">
        <v>72</v>
      </c>
      <c r="AU137" s="161" t="s">
        <v>78</v>
      </c>
      <c r="AY137" s="153" t="s">
        <v>119</v>
      </c>
      <c r="BK137" s="162">
        <f>SUM(BK138:BK145)</f>
        <v>0</v>
      </c>
    </row>
    <row r="138" s="2" customFormat="1" ht="30" customHeight="1">
      <c r="A138" s="37"/>
      <c r="B138" s="165"/>
      <c r="C138" s="166" t="s">
        <v>126</v>
      </c>
      <c r="D138" s="166" t="s">
        <v>122</v>
      </c>
      <c r="E138" s="167" t="s">
        <v>140</v>
      </c>
      <c r="F138" s="168" t="s">
        <v>141</v>
      </c>
      <c r="G138" s="169" t="s">
        <v>125</v>
      </c>
      <c r="H138" s="170">
        <v>640</v>
      </c>
      <c r="I138" s="171"/>
      <c r="J138" s="172">
        <f>ROUND(I138*H138,2)</f>
        <v>0</v>
      </c>
      <c r="K138" s="173"/>
      <c r="L138" s="38"/>
      <c r="M138" s="174" t="s">
        <v>1</v>
      </c>
      <c r="N138" s="175" t="s">
        <v>38</v>
      </c>
      <c r="O138" s="76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78" t="s">
        <v>126</v>
      </c>
      <c r="AT138" s="178" t="s">
        <v>122</v>
      </c>
      <c r="AU138" s="178" t="s">
        <v>80</v>
      </c>
      <c r="AY138" s="18" t="s">
        <v>119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78</v>
      </c>
      <c r="BK138" s="179">
        <f>ROUND(I138*H138,2)</f>
        <v>0</v>
      </c>
      <c r="BL138" s="18" t="s">
        <v>126</v>
      </c>
      <c r="BM138" s="178" t="s">
        <v>142</v>
      </c>
    </row>
    <row r="139" s="2" customFormat="1" ht="30" customHeight="1">
      <c r="A139" s="37"/>
      <c r="B139" s="165"/>
      <c r="C139" s="166" t="s">
        <v>143</v>
      </c>
      <c r="D139" s="166" t="s">
        <v>122</v>
      </c>
      <c r="E139" s="167" t="s">
        <v>144</v>
      </c>
      <c r="F139" s="168" t="s">
        <v>145</v>
      </c>
      <c r="G139" s="169" t="s">
        <v>125</v>
      </c>
      <c r="H139" s="170">
        <v>19200</v>
      </c>
      <c r="I139" s="171"/>
      <c r="J139" s="172">
        <f>ROUND(I139*H139,2)</f>
        <v>0</v>
      </c>
      <c r="K139" s="173"/>
      <c r="L139" s="38"/>
      <c r="M139" s="174" t="s">
        <v>1</v>
      </c>
      <c r="N139" s="175" t="s">
        <v>38</v>
      </c>
      <c r="O139" s="76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78" t="s">
        <v>126</v>
      </c>
      <c r="AT139" s="178" t="s">
        <v>122</v>
      </c>
      <c r="AU139" s="178" t="s">
        <v>80</v>
      </c>
      <c r="AY139" s="18" t="s">
        <v>119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8" t="s">
        <v>78</v>
      </c>
      <c r="BK139" s="179">
        <f>ROUND(I139*H139,2)</f>
        <v>0</v>
      </c>
      <c r="BL139" s="18" t="s">
        <v>126</v>
      </c>
      <c r="BM139" s="178" t="s">
        <v>146</v>
      </c>
    </row>
    <row r="140" s="13" customFormat="1">
      <c r="A140" s="13"/>
      <c r="B140" s="180"/>
      <c r="C140" s="13"/>
      <c r="D140" s="181" t="s">
        <v>128</v>
      </c>
      <c r="E140" s="182" t="s">
        <v>1</v>
      </c>
      <c r="F140" s="183" t="s">
        <v>147</v>
      </c>
      <c r="G140" s="13"/>
      <c r="H140" s="184">
        <v>19200</v>
      </c>
      <c r="I140" s="185"/>
      <c r="J140" s="13"/>
      <c r="K140" s="13"/>
      <c r="L140" s="180"/>
      <c r="M140" s="186"/>
      <c r="N140" s="187"/>
      <c r="O140" s="187"/>
      <c r="P140" s="187"/>
      <c r="Q140" s="187"/>
      <c r="R140" s="187"/>
      <c r="S140" s="187"/>
      <c r="T140" s="18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2" t="s">
        <v>128</v>
      </c>
      <c r="AU140" s="182" t="s">
        <v>80</v>
      </c>
      <c r="AV140" s="13" t="s">
        <v>80</v>
      </c>
      <c r="AW140" s="13" t="s">
        <v>30</v>
      </c>
      <c r="AX140" s="13" t="s">
        <v>78</v>
      </c>
      <c r="AY140" s="182" t="s">
        <v>119</v>
      </c>
    </row>
    <row r="141" s="2" customFormat="1" ht="34.8" customHeight="1">
      <c r="A141" s="37"/>
      <c r="B141" s="165"/>
      <c r="C141" s="166" t="s">
        <v>120</v>
      </c>
      <c r="D141" s="166" t="s">
        <v>122</v>
      </c>
      <c r="E141" s="167" t="s">
        <v>148</v>
      </c>
      <c r="F141" s="168" t="s">
        <v>149</v>
      </c>
      <c r="G141" s="169" t="s">
        <v>125</v>
      </c>
      <c r="H141" s="170">
        <v>640</v>
      </c>
      <c r="I141" s="171"/>
      <c r="J141" s="172">
        <f>ROUND(I141*H141,2)</f>
        <v>0</v>
      </c>
      <c r="K141" s="173"/>
      <c r="L141" s="38"/>
      <c r="M141" s="174" t="s">
        <v>1</v>
      </c>
      <c r="N141" s="175" t="s">
        <v>38</v>
      </c>
      <c r="O141" s="76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78" t="s">
        <v>126</v>
      </c>
      <c r="AT141" s="178" t="s">
        <v>122</v>
      </c>
      <c r="AU141" s="178" t="s">
        <v>80</v>
      </c>
      <c r="AY141" s="18" t="s">
        <v>119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78</v>
      </c>
      <c r="BK141" s="179">
        <f>ROUND(I141*H141,2)</f>
        <v>0</v>
      </c>
      <c r="BL141" s="18" t="s">
        <v>126</v>
      </c>
      <c r="BM141" s="178" t="s">
        <v>150</v>
      </c>
    </row>
    <row r="142" s="2" customFormat="1" ht="22.2" customHeight="1">
      <c r="A142" s="37"/>
      <c r="B142" s="165"/>
      <c r="C142" s="166" t="s">
        <v>151</v>
      </c>
      <c r="D142" s="166" t="s">
        <v>122</v>
      </c>
      <c r="E142" s="167" t="s">
        <v>152</v>
      </c>
      <c r="F142" s="168" t="s">
        <v>153</v>
      </c>
      <c r="G142" s="169" t="s">
        <v>125</v>
      </c>
      <c r="H142" s="170">
        <v>7.6189999999999998</v>
      </c>
      <c r="I142" s="171"/>
      <c r="J142" s="172">
        <f>ROUND(I142*H142,2)</f>
        <v>0</v>
      </c>
      <c r="K142" s="173"/>
      <c r="L142" s="38"/>
      <c r="M142" s="174" t="s">
        <v>1</v>
      </c>
      <c r="N142" s="175" t="s">
        <v>38</v>
      </c>
      <c r="O142" s="76"/>
      <c r="P142" s="176">
        <f>O142*H142</f>
        <v>0</v>
      </c>
      <c r="Q142" s="176">
        <v>0</v>
      </c>
      <c r="R142" s="176">
        <f>Q142*H142</f>
        <v>0</v>
      </c>
      <c r="S142" s="176">
        <v>0.041000000000000002</v>
      </c>
      <c r="T142" s="177">
        <f>S142*H142</f>
        <v>0.31237900000000002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78" t="s">
        <v>126</v>
      </c>
      <c r="AT142" s="178" t="s">
        <v>122</v>
      </c>
      <c r="AU142" s="178" t="s">
        <v>80</v>
      </c>
      <c r="AY142" s="18" t="s">
        <v>119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78</v>
      </c>
      <c r="BK142" s="179">
        <f>ROUND(I142*H142,2)</f>
        <v>0</v>
      </c>
      <c r="BL142" s="18" t="s">
        <v>126</v>
      </c>
      <c r="BM142" s="178" t="s">
        <v>154</v>
      </c>
    </row>
    <row r="143" s="13" customFormat="1">
      <c r="A143" s="13"/>
      <c r="B143" s="180"/>
      <c r="C143" s="13"/>
      <c r="D143" s="181" t="s">
        <v>128</v>
      </c>
      <c r="E143" s="182" t="s">
        <v>1</v>
      </c>
      <c r="F143" s="183" t="s">
        <v>155</v>
      </c>
      <c r="G143" s="13"/>
      <c r="H143" s="184">
        <v>4.1040000000000001</v>
      </c>
      <c r="I143" s="185"/>
      <c r="J143" s="13"/>
      <c r="K143" s="13"/>
      <c r="L143" s="180"/>
      <c r="M143" s="186"/>
      <c r="N143" s="187"/>
      <c r="O143" s="187"/>
      <c r="P143" s="187"/>
      <c r="Q143" s="187"/>
      <c r="R143" s="187"/>
      <c r="S143" s="187"/>
      <c r="T143" s="18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2" t="s">
        <v>128</v>
      </c>
      <c r="AU143" s="182" t="s">
        <v>80</v>
      </c>
      <c r="AV143" s="13" t="s">
        <v>80</v>
      </c>
      <c r="AW143" s="13" t="s">
        <v>30</v>
      </c>
      <c r="AX143" s="13" t="s">
        <v>73</v>
      </c>
      <c r="AY143" s="182" t="s">
        <v>119</v>
      </c>
    </row>
    <row r="144" s="13" customFormat="1">
      <c r="A144" s="13"/>
      <c r="B144" s="180"/>
      <c r="C144" s="13"/>
      <c r="D144" s="181" t="s">
        <v>128</v>
      </c>
      <c r="E144" s="182" t="s">
        <v>1</v>
      </c>
      <c r="F144" s="183" t="s">
        <v>156</v>
      </c>
      <c r="G144" s="13"/>
      <c r="H144" s="184">
        <v>3.5150000000000001</v>
      </c>
      <c r="I144" s="185"/>
      <c r="J144" s="13"/>
      <c r="K144" s="13"/>
      <c r="L144" s="180"/>
      <c r="M144" s="186"/>
      <c r="N144" s="187"/>
      <c r="O144" s="187"/>
      <c r="P144" s="187"/>
      <c r="Q144" s="187"/>
      <c r="R144" s="187"/>
      <c r="S144" s="187"/>
      <c r="T144" s="18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2" t="s">
        <v>128</v>
      </c>
      <c r="AU144" s="182" t="s">
        <v>80</v>
      </c>
      <c r="AV144" s="13" t="s">
        <v>80</v>
      </c>
      <c r="AW144" s="13" t="s">
        <v>30</v>
      </c>
      <c r="AX144" s="13" t="s">
        <v>73</v>
      </c>
      <c r="AY144" s="182" t="s">
        <v>119</v>
      </c>
    </row>
    <row r="145" s="14" customFormat="1">
      <c r="A145" s="14"/>
      <c r="B145" s="189"/>
      <c r="C145" s="14"/>
      <c r="D145" s="181" t="s">
        <v>128</v>
      </c>
      <c r="E145" s="190" t="s">
        <v>1</v>
      </c>
      <c r="F145" s="191" t="s">
        <v>157</v>
      </c>
      <c r="G145" s="14"/>
      <c r="H145" s="192">
        <v>7.6189999999999998</v>
      </c>
      <c r="I145" s="193"/>
      <c r="J145" s="14"/>
      <c r="K145" s="14"/>
      <c r="L145" s="189"/>
      <c r="M145" s="194"/>
      <c r="N145" s="195"/>
      <c r="O145" s="195"/>
      <c r="P145" s="195"/>
      <c r="Q145" s="195"/>
      <c r="R145" s="195"/>
      <c r="S145" s="195"/>
      <c r="T145" s="19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90" t="s">
        <v>128</v>
      </c>
      <c r="AU145" s="190" t="s">
        <v>80</v>
      </c>
      <c r="AV145" s="14" t="s">
        <v>126</v>
      </c>
      <c r="AW145" s="14" t="s">
        <v>30</v>
      </c>
      <c r="AX145" s="14" t="s">
        <v>78</v>
      </c>
      <c r="AY145" s="190" t="s">
        <v>119</v>
      </c>
    </row>
    <row r="146" s="12" customFormat="1" ht="22.8" customHeight="1">
      <c r="A146" s="12"/>
      <c r="B146" s="152"/>
      <c r="C146" s="12"/>
      <c r="D146" s="153" t="s">
        <v>72</v>
      </c>
      <c r="E146" s="163" t="s">
        <v>158</v>
      </c>
      <c r="F146" s="163" t="s">
        <v>159</v>
      </c>
      <c r="G146" s="12"/>
      <c r="H146" s="12"/>
      <c r="I146" s="155"/>
      <c r="J146" s="164">
        <f>BK146</f>
        <v>0</v>
      </c>
      <c r="K146" s="12"/>
      <c r="L146" s="152"/>
      <c r="M146" s="157"/>
      <c r="N146" s="158"/>
      <c r="O146" s="158"/>
      <c r="P146" s="159">
        <f>SUM(P147:P151)</f>
        <v>0</v>
      </c>
      <c r="Q146" s="158"/>
      <c r="R146" s="159">
        <f>SUM(R147:R151)</f>
        <v>0</v>
      </c>
      <c r="S146" s="158"/>
      <c r="T146" s="160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3" t="s">
        <v>78</v>
      </c>
      <c r="AT146" s="161" t="s">
        <v>72</v>
      </c>
      <c r="AU146" s="161" t="s">
        <v>78</v>
      </c>
      <c r="AY146" s="153" t="s">
        <v>119</v>
      </c>
      <c r="BK146" s="162">
        <f>SUM(BK147:BK151)</f>
        <v>0</v>
      </c>
    </row>
    <row r="147" s="2" customFormat="1" ht="30" customHeight="1">
      <c r="A147" s="37"/>
      <c r="B147" s="165"/>
      <c r="C147" s="166" t="s">
        <v>160</v>
      </c>
      <c r="D147" s="166" t="s">
        <v>122</v>
      </c>
      <c r="E147" s="167" t="s">
        <v>161</v>
      </c>
      <c r="F147" s="168" t="s">
        <v>162</v>
      </c>
      <c r="G147" s="169" t="s">
        <v>163</v>
      </c>
      <c r="H147" s="170">
        <v>11.055</v>
      </c>
      <c r="I147" s="171"/>
      <c r="J147" s="172">
        <f>ROUND(I147*H147,2)</f>
        <v>0</v>
      </c>
      <c r="K147" s="173"/>
      <c r="L147" s="38"/>
      <c r="M147" s="174" t="s">
        <v>1</v>
      </c>
      <c r="N147" s="175" t="s">
        <v>38</v>
      </c>
      <c r="O147" s="76"/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78" t="s">
        <v>126</v>
      </c>
      <c r="AT147" s="178" t="s">
        <v>122</v>
      </c>
      <c r="AU147" s="178" t="s">
        <v>80</v>
      </c>
      <c r="AY147" s="18" t="s">
        <v>119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8" t="s">
        <v>78</v>
      </c>
      <c r="BK147" s="179">
        <f>ROUND(I147*H147,2)</f>
        <v>0</v>
      </c>
      <c r="BL147" s="18" t="s">
        <v>126</v>
      </c>
      <c r="BM147" s="178" t="s">
        <v>164</v>
      </c>
    </row>
    <row r="148" s="2" customFormat="1" ht="19.8" customHeight="1">
      <c r="A148" s="37"/>
      <c r="B148" s="165"/>
      <c r="C148" s="166" t="s">
        <v>138</v>
      </c>
      <c r="D148" s="166" t="s">
        <v>122</v>
      </c>
      <c r="E148" s="167" t="s">
        <v>165</v>
      </c>
      <c r="F148" s="168" t="s">
        <v>166</v>
      </c>
      <c r="G148" s="169" t="s">
        <v>163</v>
      </c>
      <c r="H148" s="170">
        <v>218.30000000000001</v>
      </c>
      <c r="I148" s="171"/>
      <c r="J148" s="172">
        <f>ROUND(I148*H148,2)</f>
        <v>0</v>
      </c>
      <c r="K148" s="173"/>
      <c r="L148" s="38"/>
      <c r="M148" s="174" t="s">
        <v>1</v>
      </c>
      <c r="N148" s="175" t="s">
        <v>38</v>
      </c>
      <c r="O148" s="76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78" t="s">
        <v>126</v>
      </c>
      <c r="AT148" s="178" t="s">
        <v>122</v>
      </c>
      <c r="AU148" s="178" t="s">
        <v>80</v>
      </c>
      <c r="AY148" s="18" t="s">
        <v>119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78</v>
      </c>
      <c r="BK148" s="179">
        <f>ROUND(I148*H148,2)</f>
        <v>0</v>
      </c>
      <c r="BL148" s="18" t="s">
        <v>126</v>
      </c>
      <c r="BM148" s="178" t="s">
        <v>167</v>
      </c>
    </row>
    <row r="149" s="13" customFormat="1">
      <c r="A149" s="13"/>
      <c r="B149" s="180"/>
      <c r="C149" s="13"/>
      <c r="D149" s="181" t="s">
        <v>128</v>
      </c>
      <c r="E149" s="182" t="s">
        <v>1</v>
      </c>
      <c r="F149" s="183" t="s">
        <v>168</v>
      </c>
      <c r="G149" s="13"/>
      <c r="H149" s="184">
        <v>218.30000000000001</v>
      </c>
      <c r="I149" s="185"/>
      <c r="J149" s="13"/>
      <c r="K149" s="13"/>
      <c r="L149" s="180"/>
      <c r="M149" s="186"/>
      <c r="N149" s="187"/>
      <c r="O149" s="187"/>
      <c r="P149" s="187"/>
      <c r="Q149" s="187"/>
      <c r="R149" s="187"/>
      <c r="S149" s="187"/>
      <c r="T149" s="18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2" t="s">
        <v>128</v>
      </c>
      <c r="AU149" s="182" t="s">
        <v>80</v>
      </c>
      <c r="AV149" s="13" t="s">
        <v>80</v>
      </c>
      <c r="AW149" s="13" t="s">
        <v>30</v>
      </c>
      <c r="AX149" s="13" t="s">
        <v>78</v>
      </c>
      <c r="AY149" s="182" t="s">
        <v>119</v>
      </c>
    </row>
    <row r="150" s="2" customFormat="1" ht="14.4" customHeight="1">
      <c r="A150" s="37"/>
      <c r="B150" s="165"/>
      <c r="C150" s="166" t="s">
        <v>169</v>
      </c>
      <c r="D150" s="166" t="s">
        <v>122</v>
      </c>
      <c r="E150" s="167" t="s">
        <v>170</v>
      </c>
      <c r="F150" s="168" t="s">
        <v>171</v>
      </c>
      <c r="G150" s="169" t="s">
        <v>163</v>
      </c>
      <c r="H150" s="170">
        <v>11.055</v>
      </c>
      <c r="I150" s="171"/>
      <c r="J150" s="172">
        <f>ROUND(I150*H150,2)</f>
        <v>0</v>
      </c>
      <c r="K150" s="173"/>
      <c r="L150" s="38"/>
      <c r="M150" s="174" t="s">
        <v>1</v>
      </c>
      <c r="N150" s="175" t="s">
        <v>38</v>
      </c>
      <c r="O150" s="76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78" t="s">
        <v>126</v>
      </c>
      <c r="AT150" s="178" t="s">
        <v>122</v>
      </c>
      <c r="AU150" s="178" t="s">
        <v>80</v>
      </c>
      <c r="AY150" s="18" t="s">
        <v>119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8" t="s">
        <v>78</v>
      </c>
      <c r="BK150" s="179">
        <f>ROUND(I150*H150,2)</f>
        <v>0</v>
      </c>
      <c r="BL150" s="18" t="s">
        <v>126</v>
      </c>
      <c r="BM150" s="178" t="s">
        <v>172</v>
      </c>
    </row>
    <row r="151" s="2" customFormat="1" ht="30" customHeight="1">
      <c r="A151" s="37"/>
      <c r="B151" s="165"/>
      <c r="C151" s="166" t="s">
        <v>173</v>
      </c>
      <c r="D151" s="166" t="s">
        <v>122</v>
      </c>
      <c r="E151" s="167" t="s">
        <v>174</v>
      </c>
      <c r="F151" s="168" t="s">
        <v>175</v>
      </c>
      <c r="G151" s="169" t="s">
        <v>163</v>
      </c>
      <c r="H151" s="170">
        <v>10.914999999999999</v>
      </c>
      <c r="I151" s="171"/>
      <c r="J151" s="172">
        <f>ROUND(I151*H151,2)</f>
        <v>0</v>
      </c>
      <c r="K151" s="173"/>
      <c r="L151" s="38"/>
      <c r="M151" s="174" t="s">
        <v>1</v>
      </c>
      <c r="N151" s="175" t="s">
        <v>38</v>
      </c>
      <c r="O151" s="76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78" t="s">
        <v>126</v>
      </c>
      <c r="AT151" s="178" t="s">
        <v>122</v>
      </c>
      <c r="AU151" s="178" t="s">
        <v>80</v>
      </c>
      <c r="AY151" s="18" t="s">
        <v>119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8" t="s">
        <v>78</v>
      </c>
      <c r="BK151" s="179">
        <f>ROUND(I151*H151,2)</f>
        <v>0</v>
      </c>
      <c r="BL151" s="18" t="s">
        <v>126</v>
      </c>
      <c r="BM151" s="178" t="s">
        <v>176</v>
      </c>
    </row>
    <row r="152" s="12" customFormat="1" ht="25.92" customHeight="1">
      <c r="A152" s="12"/>
      <c r="B152" s="152"/>
      <c r="C152" s="12"/>
      <c r="D152" s="153" t="s">
        <v>72</v>
      </c>
      <c r="E152" s="154" t="s">
        <v>177</v>
      </c>
      <c r="F152" s="154" t="s">
        <v>178</v>
      </c>
      <c r="G152" s="12"/>
      <c r="H152" s="12"/>
      <c r="I152" s="155"/>
      <c r="J152" s="156">
        <f>BK152</f>
        <v>0</v>
      </c>
      <c r="K152" s="12"/>
      <c r="L152" s="152"/>
      <c r="M152" s="157"/>
      <c r="N152" s="158"/>
      <c r="O152" s="158"/>
      <c r="P152" s="159">
        <f>P153+P159+P168+P174+P179+P183+P195+P230+P247+P252</f>
        <v>0</v>
      </c>
      <c r="Q152" s="158"/>
      <c r="R152" s="159">
        <f>R153+R159+R168+R174+R179+R183+R195+R230+R247+R252</f>
        <v>20.812338879999999</v>
      </c>
      <c r="S152" s="158"/>
      <c r="T152" s="160">
        <f>T153+T159+T168+T174+T179+T183+T195+T230+T247+T252</f>
        <v>10.74241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53" t="s">
        <v>80</v>
      </c>
      <c r="AT152" s="161" t="s">
        <v>72</v>
      </c>
      <c r="AU152" s="161" t="s">
        <v>73</v>
      </c>
      <c r="AY152" s="153" t="s">
        <v>119</v>
      </c>
      <c r="BK152" s="162">
        <f>BK153+BK159+BK168+BK174+BK179+BK183+BK195+BK230+BK247+BK252</f>
        <v>0</v>
      </c>
    </row>
    <row r="153" s="12" customFormat="1" ht="22.8" customHeight="1">
      <c r="A153" s="12"/>
      <c r="B153" s="152"/>
      <c r="C153" s="12"/>
      <c r="D153" s="153" t="s">
        <v>72</v>
      </c>
      <c r="E153" s="163" t="s">
        <v>179</v>
      </c>
      <c r="F153" s="163" t="s">
        <v>180</v>
      </c>
      <c r="G153" s="12"/>
      <c r="H153" s="12"/>
      <c r="I153" s="155"/>
      <c r="J153" s="164">
        <f>BK153</f>
        <v>0</v>
      </c>
      <c r="K153" s="12"/>
      <c r="L153" s="152"/>
      <c r="M153" s="157"/>
      <c r="N153" s="158"/>
      <c r="O153" s="158"/>
      <c r="P153" s="159">
        <f>SUM(P154:P158)</f>
        <v>0</v>
      </c>
      <c r="Q153" s="158"/>
      <c r="R153" s="159">
        <f>SUM(R154:R158)</f>
        <v>0.31923180000000001</v>
      </c>
      <c r="S153" s="158"/>
      <c r="T153" s="160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3" t="s">
        <v>80</v>
      </c>
      <c r="AT153" s="161" t="s">
        <v>72</v>
      </c>
      <c r="AU153" s="161" t="s">
        <v>78</v>
      </c>
      <c r="AY153" s="153" t="s">
        <v>119</v>
      </c>
      <c r="BK153" s="162">
        <f>SUM(BK154:BK158)</f>
        <v>0</v>
      </c>
    </row>
    <row r="154" s="2" customFormat="1" ht="22.2" customHeight="1">
      <c r="A154" s="37"/>
      <c r="B154" s="165"/>
      <c r="C154" s="166" t="s">
        <v>181</v>
      </c>
      <c r="D154" s="166" t="s">
        <v>122</v>
      </c>
      <c r="E154" s="167" t="s">
        <v>182</v>
      </c>
      <c r="F154" s="168" t="s">
        <v>183</v>
      </c>
      <c r="G154" s="169" t="s">
        <v>125</v>
      </c>
      <c r="H154" s="170">
        <v>124</v>
      </c>
      <c r="I154" s="171"/>
      <c r="J154" s="172">
        <f>ROUND(I154*H154,2)</f>
        <v>0</v>
      </c>
      <c r="K154" s="173"/>
      <c r="L154" s="38"/>
      <c r="M154" s="174" t="s">
        <v>1</v>
      </c>
      <c r="N154" s="175" t="s">
        <v>38</v>
      </c>
      <c r="O154" s="76"/>
      <c r="P154" s="176">
        <f>O154*H154</f>
        <v>0</v>
      </c>
      <c r="Q154" s="176">
        <v>3.0000000000000001E-05</v>
      </c>
      <c r="R154" s="176">
        <f>Q154*H154</f>
        <v>0.0037200000000000002</v>
      </c>
      <c r="S154" s="176">
        <v>0</v>
      </c>
      <c r="T154" s="17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78" t="s">
        <v>184</v>
      </c>
      <c r="AT154" s="178" t="s">
        <v>122</v>
      </c>
      <c r="AU154" s="178" t="s">
        <v>80</v>
      </c>
      <c r="AY154" s="18" t="s">
        <v>119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8" t="s">
        <v>78</v>
      </c>
      <c r="BK154" s="179">
        <f>ROUND(I154*H154,2)</f>
        <v>0</v>
      </c>
      <c r="BL154" s="18" t="s">
        <v>184</v>
      </c>
      <c r="BM154" s="178" t="s">
        <v>185</v>
      </c>
    </row>
    <row r="155" s="2" customFormat="1" ht="14.4" customHeight="1">
      <c r="A155" s="37"/>
      <c r="B155" s="165"/>
      <c r="C155" s="197" t="s">
        <v>186</v>
      </c>
      <c r="D155" s="197" t="s">
        <v>187</v>
      </c>
      <c r="E155" s="198" t="s">
        <v>188</v>
      </c>
      <c r="F155" s="199" t="s">
        <v>189</v>
      </c>
      <c r="G155" s="200" t="s">
        <v>125</v>
      </c>
      <c r="H155" s="201">
        <v>144.52199999999999</v>
      </c>
      <c r="I155" s="202"/>
      <c r="J155" s="203">
        <f>ROUND(I155*H155,2)</f>
        <v>0</v>
      </c>
      <c r="K155" s="204"/>
      <c r="L155" s="205"/>
      <c r="M155" s="206" t="s">
        <v>1</v>
      </c>
      <c r="N155" s="207" t="s">
        <v>38</v>
      </c>
      <c r="O155" s="76"/>
      <c r="P155" s="176">
        <f>O155*H155</f>
        <v>0</v>
      </c>
      <c r="Q155" s="176">
        <v>0.0019</v>
      </c>
      <c r="R155" s="176">
        <f>Q155*H155</f>
        <v>0.2745918</v>
      </c>
      <c r="S155" s="176">
        <v>0</v>
      </c>
      <c r="T155" s="17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78" t="s">
        <v>190</v>
      </c>
      <c r="AT155" s="178" t="s">
        <v>187</v>
      </c>
      <c r="AU155" s="178" t="s">
        <v>80</v>
      </c>
      <c r="AY155" s="18" t="s">
        <v>119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8" t="s">
        <v>78</v>
      </c>
      <c r="BK155" s="179">
        <f>ROUND(I155*H155,2)</f>
        <v>0</v>
      </c>
      <c r="BL155" s="18" t="s">
        <v>184</v>
      </c>
      <c r="BM155" s="178" t="s">
        <v>191</v>
      </c>
    </row>
    <row r="156" s="13" customFormat="1">
      <c r="A156" s="13"/>
      <c r="B156" s="180"/>
      <c r="C156" s="13"/>
      <c r="D156" s="181" t="s">
        <v>128</v>
      </c>
      <c r="E156" s="13"/>
      <c r="F156" s="183" t="s">
        <v>192</v>
      </c>
      <c r="G156" s="13"/>
      <c r="H156" s="184">
        <v>144.52199999999999</v>
      </c>
      <c r="I156" s="185"/>
      <c r="J156" s="13"/>
      <c r="K156" s="13"/>
      <c r="L156" s="180"/>
      <c r="M156" s="186"/>
      <c r="N156" s="187"/>
      <c r="O156" s="187"/>
      <c r="P156" s="187"/>
      <c r="Q156" s="187"/>
      <c r="R156" s="187"/>
      <c r="S156" s="187"/>
      <c r="T156" s="18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2" t="s">
        <v>128</v>
      </c>
      <c r="AU156" s="182" t="s">
        <v>80</v>
      </c>
      <c r="AV156" s="13" t="s">
        <v>80</v>
      </c>
      <c r="AW156" s="13" t="s">
        <v>3</v>
      </c>
      <c r="AX156" s="13" t="s">
        <v>78</v>
      </c>
      <c r="AY156" s="182" t="s">
        <v>119</v>
      </c>
    </row>
    <row r="157" s="2" customFormat="1" ht="14.4" customHeight="1">
      <c r="A157" s="37"/>
      <c r="B157" s="165"/>
      <c r="C157" s="166" t="s">
        <v>193</v>
      </c>
      <c r="D157" s="166" t="s">
        <v>122</v>
      </c>
      <c r="E157" s="167" t="s">
        <v>194</v>
      </c>
      <c r="F157" s="168" t="s">
        <v>195</v>
      </c>
      <c r="G157" s="169" t="s">
        <v>125</v>
      </c>
      <c r="H157" s="170">
        <v>124</v>
      </c>
      <c r="I157" s="171"/>
      <c r="J157" s="172">
        <f>ROUND(I157*H157,2)</f>
        <v>0</v>
      </c>
      <c r="K157" s="173"/>
      <c r="L157" s="38"/>
      <c r="M157" s="174" t="s">
        <v>1</v>
      </c>
      <c r="N157" s="175" t="s">
        <v>38</v>
      </c>
      <c r="O157" s="76"/>
      <c r="P157" s="176">
        <f>O157*H157</f>
        <v>0</v>
      </c>
      <c r="Q157" s="176">
        <v>0.00033</v>
      </c>
      <c r="R157" s="176">
        <f>Q157*H157</f>
        <v>0.040919999999999998</v>
      </c>
      <c r="S157" s="176">
        <v>0</v>
      </c>
      <c r="T157" s="17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78" t="s">
        <v>126</v>
      </c>
      <c r="AT157" s="178" t="s">
        <v>122</v>
      </c>
      <c r="AU157" s="178" t="s">
        <v>80</v>
      </c>
      <c r="AY157" s="18" t="s">
        <v>119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8" t="s">
        <v>78</v>
      </c>
      <c r="BK157" s="179">
        <f>ROUND(I157*H157,2)</f>
        <v>0</v>
      </c>
      <c r="BL157" s="18" t="s">
        <v>126</v>
      </c>
      <c r="BM157" s="178" t="s">
        <v>196</v>
      </c>
    </row>
    <row r="158" s="2" customFormat="1" ht="22.2" customHeight="1">
      <c r="A158" s="37"/>
      <c r="B158" s="165"/>
      <c r="C158" s="166" t="s">
        <v>8</v>
      </c>
      <c r="D158" s="166" t="s">
        <v>122</v>
      </c>
      <c r="E158" s="167" t="s">
        <v>197</v>
      </c>
      <c r="F158" s="168" t="s">
        <v>198</v>
      </c>
      <c r="G158" s="169" t="s">
        <v>199</v>
      </c>
      <c r="H158" s="208"/>
      <c r="I158" s="171"/>
      <c r="J158" s="172">
        <f>ROUND(I158*H158,2)</f>
        <v>0</v>
      </c>
      <c r="K158" s="173"/>
      <c r="L158" s="38"/>
      <c r="M158" s="174" t="s">
        <v>1</v>
      </c>
      <c r="N158" s="175" t="s">
        <v>38</v>
      </c>
      <c r="O158" s="76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78" t="s">
        <v>184</v>
      </c>
      <c r="AT158" s="178" t="s">
        <v>122</v>
      </c>
      <c r="AU158" s="178" t="s">
        <v>80</v>
      </c>
      <c r="AY158" s="18" t="s">
        <v>119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8" t="s">
        <v>78</v>
      </c>
      <c r="BK158" s="179">
        <f>ROUND(I158*H158,2)</f>
        <v>0</v>
      </c>
      <c r="BL158" s="18" t="s">
        <v>184</v>
      </c>
      <c r="BM158" s="178" t="s">
        <v>200</v>
      </c>
    </row>
    <row r="159" s="12" customFormat="1" ht="22.8" customHeight="1">
      <c r="A159" s="12"/>
      <c r="B159" s="152"/>
      <c r="C159" s="12"/>
      <c r="D159" s="153" t="s">
        <v>72</v>
      </c>
      <c r="E159" s="163" t="s">
        <v>201</v>
      </c>
      <c r="F159" s="163" t="s">
        <v>202</v>
      </c>
      <c r="G159" s="12"/>
      <c r="H159" s="12"/>
      <c r="I159" s="155"/>
      <c r="J159" s="164">
        <f>BK159</f>
        <v>0</v>
      </c>
      <c r="K159" s="12"/>
      <c r="L159" s="152"/>
      <c r="M159" s="157"/>
      <c r="N159" s="158"/>
      <c r="O159" s="158"/>
      <c r="P159" s="159">
        <f>SUM(P160:P167)</f>
        <v>0</v>
      </c>
      <c r="Q159" s="158"/>
      <c r="R159" s="159">
        <f>SUM(R160:R167)</f>
        <v>0.53842400000000001</v>
      </c>
      <c r="S159" s="158"/>
      <c r="T159" s="160">
        <f>SUM(T160:T167)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3" t="s">
        <v>80</v>
      </c>
      <c r="AT159" s="161" t="s">
        <v>72</v>
      </c>
      <c r="AU159" s="161" t="s">
        <v>78</v>
      </c>
      <c r="AY159" s="153" t="s">
        <v>119</v>
      </c>
      <c r="BK159" s="162">
        <f>SUM(BK160:BK167)</f>
        <v>0</v>
      </c>
    </row>
    <row r="160" s="2" customFormat="1" ht="30" customHeight="1">
      <c r="A160" s="37"/>
      <c r="B160" s="165"/>
      <c r="C160" s="166" t="s">
        <v>184</v>
      </c>
      <c r="D160" s="166" t="s">
        <v>122</v>
      </c>
      <c r="E160" s="167" t="s">
        <v>203</v>
      </c>
      <c r="F160" s="168" t="s">
        <v>204</v>
      </c>
      <c r="G160" s="169" t="s">
        <v>125</v>
      </c>
      <c r="H160" s="170">
        <v>136</v>
      </c>
      <c r="I160" s="171"/>
      <c r="J160" s="172">
        <f>ROUND(I160*H160,2)</f>
        <v>0</v>
      </c>
      <c r="K160" s="173"/>
      <c r="L160" s="38"/>
      <c r="M160" s="174" t="s">
        <v>1</v>
      </c>
      <c r="N160" s="175" t="s">
        <v>38</v>
      </c>
      <c r="O160" s="76"/>
      <c r="P160" s="176">
        <f>O160*H160</f>
        <v>0</v>
      </c>
      <c r="Q160" s="176">
        <v>0.00058</v>
      </c>
      <c r="R160" s="176">
        <f>Q160*H160</f>
        <v>0.078880000000000006</v>
      </c>
      <c r="S160" s="176">
        <v>0</v>
      </c>
      <c r="T160" s="17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78" t="s">
        <v>184</v>
      </c>
      <c r="AT160" s="178" t="s">
        <v>122</v>
      </c>
      <c r="AU160" s="178" t="s">
        <v>80</v>
      </c>
      <c r="AY160" s="18" t="s">
        <v>119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78</v>
      </c>
      <c r="BK160" s="179">
        <f>ROUND(I160*H160,2)</f>
        <v>0</v>
      </c>
      <c r="BL160" s="18" t="s">
        <v>184</v>
      </c>
      <c r="BM160" s="178" t="s">
        <v>205</v>
      </c>
    </row>
    <row r="161" s="13" customFormat="1">
      <c r="A161" s="13"/>
      <c r="B161" s="180"/>
      <c r="C161" s="13"/>
      <c r="D161" s="181" t="s">
        <v>128</v>
      </c>
      <c r="E161" s="182" t="s">
        <v>1</v>
      </c>
      <c r="F161" s="183" t="s">
        <v>206</v>
      </c>
      <c r="G161" s="13"/>
      <c r="H161" s="184">
        <v>136</v>
      </c>
      <c r="I161" s="185"/>
      <c r="J161" s="13"/>
      <c r="K161" s="13"/>
      <c r="L161" s="180"/>
      <c r="M161" s="186"/>
      <c r="N161" s="187"/>
      <c r="O161" s="187"/>
      <c r="P161" s="187"/>
      <c r="Q161" s="187"/>
      <c r="R161" s="187"/>
      <c r="S161" s="187"/>
      <c r="T161" s="18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2" t="s">
        <v>128</v>
      </c>
      <c r="AU161" s="182" t="s">
        <v>80</v>
      </c>
      <c r="AV161" s="13" t="s">
        <v>80</v>
      </c>
      <c r="AW161" s="13" t="s">
        <v>30</v>
      </c>
      <c r="AX161" s="13" t="s">
        <v>78</v>
      </c>
      <c r="AY161" s="182" t="s">
        <v>119</v>
      </c>
    </row>
    <row r="162" s="2" customFormat="1" ht="22.2" customHeight="1">
      <c r="A162" s="37"/>
      <c r="B162" s="165"/>
      <c r="C162" s="197" t="s">
        <v>207</v>
      </c>
      <c r="D162" s="197" t="s">
        <v>187</v>
      </c>
      <c r="E162" s="198" t="s">
        <v>208</v>
      </c>
      <c r="F162" s="199" t="s">
        <v>209</v>
      </c>
      <c r="G162" s="200" t="s">
        <v>125</v>
      </c>
      <c r="H162" s="201">
        <v>142.80000000000001</v>
      </c>
      <c r="I162" s="202"/>
      <c r="J162" s="203">
        <f>ROUND(I162*H162,2)</f>
        <v>0</v>
      </c>
      <c r="K162" s="204"/>
      <c r="L162" s="205"/>
      <c r="M162" s="206" t="s">
        <v>1</v>
      </c>
      <c r="N162" s="207" t="s">
        <v>38</v>
      </c>
      <c r="O162" s="76"/>
      <c r="P162" s="176">
        <f>O162*H162</f>
        <v>0</v>
      </c>
      <c r="Q162" s="176">
        <v>0.0025000000000000001</v>
      </c>
      <c r="R162" s="176">
        <f>Q162*H162</f>
        <v>0.35700000000000004</v>
      </c>
      <c r="S162" s="176">
        <v>0</v>
      </c>
      <c r="T162" s="17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78" t="s">
        <v>190</v>
      </c>
      <c r="AT162" s="178" t="s">
        <v>187</v>
      </c>
      <c r="AU162" s="178" t="s">
        <v>80</v>
      </c>
      <c r="AY162" s="18" t="s">
        <v>119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8" t="s">
        <v>78</v>
      </c>
      <c r="BK162" s="179">
        <f>ROUND(I162*H162,2)</f>
        <v>0</v>
      </c>
      <c r="BL162" s="18" t="s">
        <v>184</v>
      </c>
      <c r="BM162" s="178" t="s">
        <v>210</v>
      </c>
    </row>
    <row r="163" s="13" customFormat="1">
      <c r="A163" s="13"/>
      <c r="B163" s="180"/>
      <c r="C163" s="13"/>
      <c r="D163" s="181" t="s">
        <v>128</v>
      </c>
      <c r="E163" s="13"/>
      <c r="F163" s="183" t="s">
        <v>211</v>
      </c>
      <c r="G163" s="13"/>
      <c r="H163" s="184">
        <v>142.80000000000001</v>
      </c>
      <c r="I163" s="185"/>
      <c r="J163" s="13"/>
      <c r="K163" s="13"/>
      <c r="L163" s="180"/>
      <c r="M163" s="186"/>
      <c r="N163" s="187"/>
      <c r="O163" s="187"/>
      <c r="P163" s="187"/>
      <c r="Q163" s="187"/>
      <c r="R163" s="187"/>
      <c r="S163" s="187"/>
      <c r="T163" s="18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2" t="s">
        <v>128</v>
      </c>
      <c r="AU163" s="182" t="s">
        <v>80</v>
      </c>
      <c r="AV163" s="13" t="s">
        <v>80</v>
      </c>
      <c r="AW163" s="13" t="s">
        <v>3</v>
      </c>
      <c r="AX163" s="13" t="s">
        <v>78</v>
      </c>
      <c r="AY163" s="182" t="s">
        <v>119</v>
      </c>
    </row>
    <row r="164" s="2" customFormat="1" ht="22.2" customHeight="1">
      <c r="A164" s="37"/>
      <c r="B164" s="165"/>
      <c r="C164" s="166" t="s">
        <v>212</v>
      </c>
      <c r="D164" s="166" t="s">
        <v>122</v>
      </c>
      <c r="E164" s="167" t="s">
        <v>213</v>
      </c>
      <c r="F164" s="168" t="s">
        <v>214</v>
      </c>
      <c r="G164" s="169" t="s">
        <v>125</v>
      </c>
      <c r="H164" s="170">
        <v>544</v>
      </c>
      <c r="I164" s="171"/>
      <c r="J164" s="172">
        <f>ROUND(I164*H164,2)</f>
        <v>0</v>
      </c>
      <c r="K164" s="173"/>
      <c r="L164" s="38"/>
      <c r="M164" s="174" t="s">
        <v>1</v>
      </c>
      <c r="N164" s="175" t="s">
        <v>38</v>
      </c>
      <c r="O164" s="76"/>
      <c r="P164" s="176">
        <f>O164*H164</f>
        <v>0</v>
      </c>
      <c r="Q164" s="176">
        <v>1.0000000000000001E-05</v>
      </c>
      <c r="R164" s="176">
        <f>Q164*H164</f>
        <v>0.0054400000000000004</v>
      </c>
      <c r="S164" s="176">
        <v>0</v>
      </c>
      <c r="T164" s="17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78" t="s">
        <v>184</v>
      </c>
      <c r="AT164" s="178" t="s">
        <v>122</v>
      </c>
      <c r="AU164" s="178" t="s">
        <v>80</v>
      </c>
      <c r="AY164" s="18" t="s">
        <v>119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8" t="s">
        <v>78</v>
      </c>
      <c r="BK164" s="179">
        <f>ROUND(I164*H164,2)</f>
        <v>0</v>
      </c>
      <c r="BL164" s="18" t="s">
        <v>184</v>
      </c>
      <c r="BM164" s="178" t="s">
        <v>215</v>
      </c>
    </row>
    <row r="165" s="2" customFormat="1" ht="22.2" customHeight="1">
      <c r="A165" s="37"/>
      <c r="B165" s="165"/>
      <c r="C165" s="197" t="s">
        <v>216</v>
      </c>
      <c r="D165" s="197" t="s">
        <v>187</v>
      </c>
      <c r="E165" s="198" t="s">
        <v>217</v>
      </c>
      <c r="F165" s="199" t="s">
        <v>218</v>
      </c>
      <c r="G165" s="200" t="s">
        <v>125</v>
      </c>
      <c r="H165" s="201">
        <v>571.20000000000005</v>
      </c>
      <c r="I165" s="202"/>
      <c r="J165" s="203">
        <f>ROUND(I165*H165,2)</f>
        <v>0</v>
      </c>
      <c r="K165" s="204"/>
      <c r="L165" s="205"/>
      <c r="M165" s="206" t="s">
        <v>1</v>
      </c>
      <c r="N165" s="207" t="s">
        <v>38</v>
      </c>
      <c r="O165" s="76"/>
      <c r="P165" s="176">
        <f>O165*H165</f>
        <v>0</v>
      </c>
      <c r="Q165" s="176">
        <v>0.00017000000000000001</v>
      </c>
      <c r="R165" s="176">
        <f>Q165*H165</f>
        <v>0.09710400000000001</v>
      </c>
      <c r="S165" s="176">
        <v>0</v>
      </c>
      <c r="T165" s="17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78" t="s">
        <v>190</v>
      </c>
      <c r="AT165" s="178" t="s">
        <v>187</v>
      </c>
      <c r="AU165" s="178" t="s">
        <v>80</v>
      </c>
      <c r="AY165" s="18" t="s">
        <v>119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8" t="s">
        <v>78</v>
      </c>
      <c r="BK165" s="179">
        <f>ROUND(I165*H165,2)</f>
        <v>0</v>
      </c>
      <c r="BL165" s="18" t="s">
        <v>184</v>
      </c>
      <c r="BM165" s="178" t="s">
        <v>219</v>
      </c>
    </row>
    <row r="166" s="13" customFormat="1">
      <c r="A166" s="13"/>
      <c r="B166" s="180"/>
      <c r="C166" s="13"/>
      <c r="D166" s="181" t="s">
        <v>128</v>
      </c>
      <c r="E166" s="13"/>
      <c r="F166" s="183" t="s">
        <v>220</v>
      </c>
      <c r="G166" s="13"/>
      <c r="H166" s="184">
        <v>571.20000000000005</v>
      </c>
      <c r="I166" s="185"/>
      <c r="J166" s="13"/>
      <c r="K166" s="13"/>
      <c r="L166" s="180"/>
      <c r="M166" s="186"/>
      <c r="N166" s="187"/>
      <c r="O166" s="187"/>
      <c r="P166" s="187"/>
      <c r="Q166" s="187"/>
      <c r="R166" s="187"/>
      <c r="S166" s="187"/>
      <c r="T166" s="18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2" t="s">
        <v>128</v>
      </c>
      <c r="AU166" s="182" t="s">
        <v>80</v>
      </c>
      <c r="AV166" s="13" t="s">
        <v>80</v>
      </c>
      <c r="AW166" s="13" t="s">
        <v>3</v>
      </c>
      <c r="AX166" s="13" t="s">
        <v>78</v>
      </c>
      <c r="AY166" s="182" t="s">
        <v>119</v>
      </c>
    </row>
    <row r="167" s="2" customFormat="1" ht="22.2" customHeight="1">
      <c r="A167" s="37"/>
      <c r="B167" s="165"/>
      <c r="C167" s="166" t="s">
        <v>221</v>
      </c>
      <c r="D167" s="166" t="s">
        <v>122</v>
      </c>
      <c r="E167" s="167" t="s">
        <v>222</v>
      </c>
      <c r="F167" s="168" t="s">
        <v>223</v>
      </c>
      <c r="G167" s="169" t="s">
        <v>199</v>
      </c>
      <c r="H167" s="208"/>
      <c r="I167" s="171"/>
      <c r="J167" s="172">
        <f>ROUND(I167*H167,2)</f>
        <v>0</v>
      </c>
      <c r="K167" s="173"/>
      <c r="L167" s="38"/>
      <c r="M167" s="174" t="s">
        <v>1</v>
      </c>
      <c r="N167" s="175" t="s">
        <v>38</v>
      </c>
      <c r="O167" s="76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78" t="s">
        <v>184</v>
      </c>
      <c r="AT167" s="178" t="s">
        <v>122</v>
      </c>
      <c r="AU167" s="178" t="s">
        <v>80</v>
      </c>
      <c r="AY167" s="18" t="s">
        <v>119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8" t="s">
        <v>78</v>
      </c>
      <c r="BK167" s="179">
        <f>ROUND(I167*H167,2)</f>
        <v>0</v>
      </c>
      <c r="BL167" s="18" t="s">
        <v>184</v>
      </c>
      <c r="BM167" s="178" t="s">
        <v>224</v>
      </c>
    </row>
    <row r="168" s="12" customFormat="1" ht="22.8" customHeight="1">
      <c r="A168" s="12"/>
      <c r="B168" s="152"/>
      <c r="C168" s="12"/>
      <c r="D168" s="153" t="s">
        <v>72</v>
      </c>
      <c r="E168" s="163" t="s">
        <v>225</v>
      </c>
      <c r="F168" s="163" t="s">
        <v>226</v>
      </c>
      <c r="G168" s="12"/>
      <c r="H168" s="12"/>
      <c r="I168" s="155"/>
      <c r="J168" s="164">
        <f>BK168</f>
        <v>0</v>
      </c>
      <c r="K168" s="12"/>
      <c r="L168" s="152"/>
      <c r="M168" s="157"/>
      <c r="N168" s="158"/>
      <c r="O168" s="158"/>
      <c r="P168" s="159">
        <f>SUM(P169:P173)</f>
        <v>0</v>
      </c>
      <c r="Q168" s="158"/>
      <c r="R168" s="159">
        <f>SUM(R169:R173)</f>
        <v>0.0050799999999999994</v>
      </c>
      <c r="S168" s="158"/>
      <c r="T168" s="160">
        <f>SUM(T169:T173)</f>
        <v>0.02307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53" t="s">
        <v>80</v>
      </c>
      <c r="AT168" s="161" t="s">
        <v>72</v>
      </c>
      <c r="AU168" s="161" t="s">
        <v>78</v>
      </c>
      <c r="AY168" s="153" t="s">
        <v>119</v>
      </c>
      <c r="BK168" s="162">
        <f>SUM(BK169:BK173)</f>
        <v>0</v>
      </c>
    </row>
    <row r="169" s="2" customFormat="1" ht="14.4" customHeight="1">
      <c r="A169" s="37"/>
      <c r="B169" s="165"/>
      <c r="C169" s="166" t="s">
        <v>7</v>
      </c>
      <c r="D169" s="166" t="s">
        <v>122</v>
      </c>
      <c r="E169" s="167" t="s">
        <v>227</v>
      </c>
      <c r="F169" s="168" t="s">
        <v>228</v>
      </c>
      <c r="G169" s="169" t="s">
        <v>229</v>
      </c>
      <c r="H169" s="170">
        <v>1</v>
      </c>
      <c r="I169" s="171"/>
      <c r="J169" s="172">
        <f>ROUND(I169*H169,2)</f>
        <v>0</v>
      </c>
      <c r="K169" s="173"/>
      <c r="L169" s="38"/>
      <c r="M169" s="174" t="s">
        <v>1</v>
      </c>
      <c r="N169" s="175" t="s">
        <v>38</v>
      </c>
      <c r="O169" s="76"/>
      <c r="P169" s="176">
        <f>O169*H169</f>
        <v>0</v>
      </c>
      <c r="Q169" s="176">
        <v>0</v>
      </c>
      <c r="R169" s="176">
        <f>Q169*H169</f>
        <v>0</v>
      </c>
      <c r="S169" s="176">
        <v>0.02307</v>
      </c>
      <c r="T169" s="177">
        <f>S169*H169</f>
        <v>0.02307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78" t="s">
        <v>184</v>
      </c>
      <c r="AT169" s="178" t="s">
        <v>122</v>
      </c>
      <c r="AU169" s="178" t="s">
        <v>80</v>
      </c>
      <c r="AY169" s="18" t="s">
        <v>119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78</v>
      </c>
      <c r="BK169" s="179">
        <f>ROUND(I169*H169,2)</f>
        <v>0</v>
      </c>
      <c r="BL169" s="18" t="s">
        <v>184</v>
      </c>
      <c r="BM169" s="178" t="s">
        <v>230</v>
      </c>
    </row>
    <row r="170" s="2" customFormat="1" ht="22.2" customHeight="1">
      <c r="A170" s="37"/>
      <c r="B170" s="165"/>
      <c r="C170" s="166" t="s">
        <v>231</v>
      </c>
      <c r="D170" s="166" t="s">
        <v>122</v>
      </c>
      <c r="E170" s="167" t="s">
        <v>232</v>
      </c>
      <c r="F170" s="168" t="s">
        <v>233</v>
      </c>
      <c r="G170" s="169" t="s">
        <v>229</v>
      </c>
      <c r="H170" s="170">
        <v>1</v>
      </c>
      <c r="I170" s="171"/>
      <c r="J170" s="172">
        <f>ROUND(I170*H170,2)</f>
        <v>0</v>
      </c>
      <c r="K170" s="173"/>
      <c r="L170" s="38"/>
      <c r="M170" s="174" t="s">
        <v>1</v>
      </c>
      <c r="N170" s="175" t="s">
        <v>38</v>
      </c>
      <c r="O170" s="76"/>
      <c r="P170" s="176">
        <f>O170*H170</f>
        <v>0</v>
      </c>
      <c r="Q170" s="176">
        <v>0.0021199999999999999</v>
      </c>
      <c r="R170" s="176">
        <f>Q170*H170</f>
        <v>0.0021199999999999999</v>
      </c>
      <c r="S170" s="176">
        <v>0</v>
      </c>
      <c r="T170" s="17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78" t="s">
        <v>184</v>
      </c>
      <c r="AT170" s="178" t="s">
        <v>122</v>
      </c>
      <c r="AU170" s="178" t="s">
        <v>80</v>
      </c>
      <c r="AY170" s="18" t="s">
        <v>119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8" t="s">
        <v>78</v>
      </c>
      <c r="BK170" s="179">
        <f>ROUND(I170*H170,2)</f>
        <v>0</v>
      </c>
      <c r="BL170" s="18" t="s">
        <v>184</v>
      </c>
      <c r="BM170" s="178" t="s">
        <v>234</v>
      </c>
    </row>
    <row r="171" s="2" customFormat="1" ht="19.8" customHeight="1">
      <c r="A171" s="37"/>
      <c r="B171" s="165"/>
      <c r="C171" s="166" t="s">
        <v>235</v>
      </c>
      <c r="D171" s="166" t="s">
        <v>122</v>
      </c>
      <c r="E171" s="167" t="s">
        <v>236</v>
      </c>
      <c r="F171" s="168" t="s">
        <v>237</v>
      </c>
      <c r="G171" s="169" t="s">
        <v>229</v>
      </c>
      <c r="H171" s="170">
        <v>1</v>
      </c>
      <c r="I171" s="171"/>
      <c r="J171" s="172">
        <f>ROUND(I171*H171,2)</f>
        <v>0</v>
      </c>
      <c r="K171" s="173"/>
      <c r="L171" s="38"/>
      <c r="M171" s="174" t="s">
        <v>1</v>
      </c>
      <c r="N171" s="175" t="s">
        <v>38</v>
      </c>
      <c r="O171" s="76"/>
      <c r="P171" s="176">
        <f>O171*H171</f>
        <v>0</v>
      </c>
      <c r="Q171" s="176">
        <v>0.00115</v>
      </c>
      <c r="R171" s="176">
        <f>Q171*H171</f>
        <v>0.00115</v>
      </c>
      <c r="S171" s="176">
        <v>0</v>
      </c>
      <c r="T171" s="17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78" t="s">
        <v>184</v>
      </c>
      <c r="AT171" s="178" t="s">
        <v>122</v>
      </c>
      <c r="AU171" s="178" t="s">
        <v>80</v>
      </c>
      <c r="AY171" s="18" t="s">
        <v>119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8" t="s">
        <v>78</v>
      </c>
      <c r="BK171" s="179">
        <f>ROUND(I171*H171,2)</f>
        <v>0</v>
      </c>
      <c r="BL171" s="18" t="s">
        <v>184</v>
      </c>
      <c r="BM171" s="178" t="s">
        <v>238</v>
      </c>
    </row>
    <row r="172" s="2" customFormat="1" ht="30" customHeight="1">
      <c r="A172" s="37"/>
      <c r="B172" s="165"/>
      <c r="C172" s="197" t="s">
        <v>239</v>
      </c>
      <c r="D172" s="197" t="s">
        <v>187</v>
      </c>
      <c r="E172" s="198" t="s">
        <v>240</v>
      </c>
      <c r="F172" s="199" t="s">
        <v>241</v>
      </c>
      <c r="G172" s="200" t="s">
        <v>229</v>
      </c>
      <c r="H172" s="201">
        <v>1</v>
      </c>
      <c r="I172" s="202"/>
      <c r="J172" s="203">
        <f>ROUND(I172*H172,2)</f>
        <v>0</v>
      </c>
      <c r="K172" s="204"/>
      <c r="L172" s="205"/>
      <c r="M172" s="206" t="s">
        <v>1</v>
      </c>
      <c r="N172" s="207" t="s">
        <v>38</v>
      </c>
      <c r="O172" s="76"/>
      <c r="P172" s="176">
        <f>O172*H172</f>
        <v>0</v>
      </c>
      <c r="Q172" s="176">
        <v>0.00181</v>
      </c>
      <c r="R172" s="176">
        <f>Q172*H172</f>
        <v>0.00181</v>
      </c>
      <c r="S172" s="176">
        <v>0</v>
      </c>
      <c r="T172" s="17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78" t="s">
        <v>190</v>
      </c>
      <c r="AT172" s="178" t="s">
        <v>187</v>
      </c>
      <c r="AU172" s="178" t="s">
        <v>80</v>
      </c>
      <c r="AY172" s="18" t="s">
        <v>119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18" t="s">
        <v>78</v>
      </c>
      <c r="BK172" s="179">
        <f>ROUND(I172*H172,2)</f>
        <v>0</v>
      </c>
      <c r="BL172" s="18" t="s">
        <v>184</v>
      </c>
      <c r="BM172" s="178" t="s">
        <v>242</v>
      </c>
    </row>
    <row r="173" s="2" customFormat="1" ht="22.2" customHeight="1">
      <c r="A173" s="37"/>
      <c r="B173" s="165"/>
      <c r="C173" s="166" t="s">
        <v>243</v>
      </c>
      <c r="D173" s="166" t="s">
        <v>122</v>
      </c>
      <c r="E173" s="167" t="s">
        <v>244</v>
      </c>
      <c r="F173" s="168" t="s">
        <v>245</v>
      </c>
      <c r="G173" s="169" t="s">
        <v>199</v>
      </c>
      <c r="H173" s="208"/>
      <c r="I173" s="171"/>
      <c r="J173" s="172">
        <f>ROUND(I173*H173,2)</f>
        <v>0</v>
      </c>
      <c r="K173" s="173"/>
      <c r="L173" s="38"/>
      <c r="M173" s="174" t="s">
        <v>1</v>
      </c>
      <c r="N173" s="175" t="s">
        <v>38</v>
      </c>
      <c r="O173" s="76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78" t="s">
        <v>184</v>
      </c>
      <c r="AT173" s="178" t="s">
        <v>122</v>
      </c>
      <c r="AU173" s="178" t="s">
        <v>80</v>
      </c>
      <c r="AY173" s="18" t="s">
        <v>119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8" t="s">
        <v>78</v>
      </c>
      <c r="BK173" s="179">
        <f>ROUND(I173*H173,2)</f>
        <v>0</v>
      </c>
      <c r="BL173" s="18" t="s">
        <v>184</v>
      </c>
      <c r="BM173" s="178" t="s">
        <v>246</v>
      </c>
    </row>
    <row r="174" s="12" customFormat="1" ht="22.8" customHeight="1">
      <c r="A174" s="12"/>
      <c r="B174" s="152"/>
      <c r="C174" s="12"/>
      <c r="D174" s="153" t="s">
        <v>72</v>
      </c>
      <c r="E174" s="163" t="s">
        <v>247</v>
      </c>
      <c r="F174" s="163" t="s">
        <v>248</v>
      </c>
      <c r="G174" s="12"/>
      <c r="H174" s="12"/>
      <c r="I174" s="155"/>
      <c r="J174" s="164">
        <f>BK174</f>
        <v>0</v>
      </c>
      <c r="K174" s="12"/>
      <c r="L174" s="152"/>
      <c r="M174" s="157"/>
      <c r="N174" s="158"/>
      <c r="O174" s="158"/>
      <c r="P174" s="159">
        <f>SUM(P175:P178)</f>
        <v>0</v>
      </c>
      <c r="Q174" s="158"/>
      <c r="R174" s="159">
        <f>SUM(R175:R178)</f>
        <v>0</v>
      </c>
      <c r="S174" s="158"/>
      <c r="T174" s="160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3" t="s">
        <v>80</v>
      </c>
      <c r="AT174" s="161" t="s">
        <v>72</v>
      </c>
      <c r="AU174" s="161" t="s">
        <v>78</v>
      </c>
      <c r="AY174" s="153" t="s">
        <v>119</v>
      </c>
      <c r="BK174" s="162">
        <f>SUM(BK175:BK178)</f>
        <v>0</v>
      </c>
    </row>
    <row r="175" s="2" customFormat="1" ht="34.8" customHeight="1">
      <c r="A175" s="37"/>
      <c r="B175" s="165"/>
      <c r="C175" s="166" t="s">
        <v>249</v>
      </c>
      <c r="D175" s="166" t="s">
        <v>122</v>
      </c>
      <c r="E175" s="167" t="s">
        <v>250</v>
      </c>
      <c r="F175" s="168" t="s">
        <v>251</v>
      </c>
      <c r="G175" s="169" t="s">
        <v>252</v>
      </c>
      <c r="H175" s="170">
        <v>1</v>
      </c>
      <c r="I175" s="171"/>
      <c r="J175" s="172">
        <f>ROUND(I175*H175,2)</f>
        <v>0</v>
      </c>
      <c r="K175" s="173"/>
      <c r="L175" s="38"/>
      <c r="M175" s="174" t="s">
        <v>1</v>
      </c>
      <c r="N175" s="175" t="s">
        <v>38</v>
      </c>
      <c r="O175" s="76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78" t="s">
        <v>184</v>
      </c>
      <c r="AT175" s="178" t="s">
        <v>122</v>
      </c>
      <c r="AU175" s="178" t="s">
        <v>80</v>
      </c>
      <c r="AY175" s="18" t="s">
        <v>119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8" t="s">
        <v>78</v>
      </c>
      <c r="BK175" s="179">
        <f>ROUND(I175*H175,2)</f>
        <v>0</v>
      </c>
      <c r="BL175" s="18" t="s">
        <v>184</v>
      </c>
      <c r="BM175" s="178" t="s">
        <v>253</v>
      </c>
    </row>
    <row r="176" s="15" customFormat="1">
      <c r="A176" s="15"/>
      <c r="B176" s="209"/>
      <c r="C176" s="15"/>
      <c r="D176" s="181" t="s">
        <v>128</v>
      </c>
      <c r="E176" s="210" t="s">
        <v>1</v>
      </c>
      <c r="F176" s="211" t="s">
        <v>254</v>
      </c>
      <c r="G176" s="15"/>
      <c r="H176" s="210" t="s">
        <v>1</v>
      </c>
      <c r="I176" s="212"/>
      <c r="J176" s="15"/>
      <c r="K176" s="15"/>
      <c r="L176" s="209"/>
      <c r="M176" s="213"/>
      <c r="N176" s="214"/>
      <c r="O176" s="214"/>
      <c r="P176" s="214"/>
      <c r="Q176" s="214"/>
      <c r="R176" s="214"/>
      <c r="S176" s="214"/>
      <c r="T176" s="2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10" t="s">
        <v>128</v>
      </c>
      <c r="AU176" s="210" t="s">
        <v>80</v>
      </c>
      <c r="AV176" s="15" t="s">
        <v>78</v>
      </c>
      <c r="AW176" s="15" t="s">
        <v>30</v>
      </c>
      <c r="AX176" s="15" t="s">
        <v>73</v>
      </c>
      <c r="AY176" s="210" t="s">
        <v>119</v>
      </c>
    </row>
    <row r="177" s="13" customFormat="1">
      <c r="A177" s="13"/>
      <c r="B177" s="180"/>
      <c r="C177" s="13"/>
      <c r="D177" s="181" t="s">
        <v>128</v>
      </c>
      <c r="E177" s="182" t="s">
        <v>1</v>
      </c>
      <c r="F177" s="183" t="s">
        <v>78</v>
      </c>
      <c r="G177" s="13"/>
      <c r="H177" s="184">
        <v>1</v>
      </c>
      <c r="I177" s="185"/>
      <c r="J177" s="13"/>
      <c r="K177" s="13"/>
      <c r="L177" s="180"/>
      <c r="M177" s="186"/>
      <c r="N177" s="187"/>
      <c r="O177" s="187"/>
      <c r="P177" s="187"/>
      <c r="Q177" s="187"/>
      <c r="R177" s="187"/>
      <c r="S177" s="187"/>
      <c r="T177" s="18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2" t="s">
        <v>128</v>
      </c>
      <c r="AU177" s="182" t="s">
        <v>80</v>
      </c>
      <c r="AV177" s="13" t="s">
        <v>80</v>
      </c>
      <c r="AW177" s="13" t="s">
        <v>30</v>
      </c>
      <c r="AX177" s="13" t="s">
        <v>78</v>
      </c>
      <c r="AY177" s="182" t="s">
        <v>119</v>
      </c>
    </row>
    <row r="178" s="2" customFormat="1" ht="22.2" customHeight="1">
      <c r="A178" s="37"/>
      <c r="B178" s="165"/>
      <c r="C178" s="166" t="s">
        <v>255</v>
      </c>
      <c r="D178" s="166" t="s">
        <v>122</v>
      </c>
      <c r="E178" s="167" t="s">
        <v>256</v>
      </c>
      <c r="F178" s="168" t="s">
        <v>257</v>
      </c>
      <c r="G178" s="169" t="s">
        <v>199</v>
      </c>
      <c r="H178" s="208"/>
      <c r="I178" s="171"/>
      <c r="J178" s="172">
        <f>ROUND(I178*H178,2)</f>
        <v>0</v>
      </c>
      <c r="K178" s="173"/>
      <c r="L178" s="38"/>
      <c r="M178" s="174" t="s">
        <v>1</v>
      </c>
      <c r="N178" s="175" t="s">
        <v>38</v>
      </c>
      <c r="O178" s="76"/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78" t="s">
        <v>184</v>
      </c>
      <c r="AT178" s="178" t="s">
        <v>122</v>
      </c>
      <c r="AU178" s="178" t="s">
        <v>80</v>
      </c>
      <c r="AY178" s="18" t="s">
        <v>119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8" t="s">
        <v>78</v>
      </c>
      <c r="BK178" s="179">
        <f>ROUND(I178*H178,2)</f>
        <v>0</v>
      </c>
      <c r="BL178" s="18" t="s">
        <v>184</v>
      </c>
      <c r="BM178" s="178" t="s">
        <v>258</v>
      </c>
    </row>
    <row r="179" s="12" customFormat="1" ht="22.8" customHeight="1">
      <c r="A179" s="12"/>
      <c r="B179" s="152"/>
      <c r="C179" s="12"/>
      <c r="D179" s="153" t="s">
        <v>72</v>
      </c>
      <c r="E179" s="163" t="s">
        <v>259</v>
      </c>
      <c r="F179" s="163" t="s">
        <v>260</v>
      </c>
      <c r="G179" s="12"/>
      <c r="H179" s="12"/>
      <c r="I179" s="155"/>
      <c r="J179" s="164">
        <f>BK179</f>
        <v>0</v>
      </c>
      <c r="K179" s="12"/>
      <c r="L179" s="152"/>
      <c r="M179" s="157"/>
      <c r="N179" s="158"/>
      <c r="O179" s="158"/>
      <c r="P179" s="159">
        <f>SUM(P180:P182)</f>
        <v>0</v>
      </c>
      <c r="Q179" s="158"/>
      <c r="R179" s="159">
        <f>SUM(R180:R182)</f>
        <v>0.00064999999999999997</v>
      </c>
      <c r="S179" s="158"/>
      <c r="T179" s="160">
        <f>SUM(T180:T182)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3" t="s">
        <v>80</v>
      </c>
      <c r="AT179" s="161" t="s">
        <v>72</v>
      </c>
      <c r="AU179" s="161" t="s">
        <v>78</v>
      </c>
      <c r="AY179" s="153" t="s">
        <v>119</v>
      </c>
      <c r="BK179" s="162">
        <f>SUM(BK180:BK182)</f>
        <v>0</v>
      </c>
    </row>
    <row r="180" s="2" customFormat="1" ht="22.2" customHeight="1">
      <c r="A180" s="37"/>
      <c r="B180" s="165"/>
      <c r="C180" s="166" t="s">
        <v>261</v>
      </c>
      <c r="D180" s="166" t="s">
        <v>122</v>
      </c>
      <c r="E180" s="167" t="s">
        <v>262</v>
      </c>
      <c r="F180" s="168" t="s">
        <v>263</v>
      </c>
      <c r="G180" s="169" t="s">
        <v>229</v>
      </c>
      <c r="H180" s="170">
        <v>1</v>
      </c>
      <c r="I180" s="171"/>
      <c r="J180" s="172">
        <f>ROUND(I180*H180,2)</f>
        <v>0</v>
      </c>
      <c r="K180" s="173"/>
      <c r="L180" s="38"/>
      <c r="M180" s="174" t="s">
        <v>1</v>
      </c>
      <c r="N180" s="175" t="s">
        <v>38</v>
      </c>
      <c r="O180" s="76"/>
      <c r="P180" s="176">
        <f>O180*H180</f>
        <v>0</v>
      </c>
      <c r="Q180" s="176">
        <v>0</v>
      </c>
      <c r="R180" s="176">
        <f>Q180*H180</f>
        <v>0</v>
      </c>
      <c r="S180" s="176">
        <v>0</v>
      </c>
      <c r="T180" s="17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78" t="s">
        <v>184</v>
      </c>
      <c r="AT180" s="178" t="s">
        <v>122</v>
      </c>
      <c r="AU180" s="178" t="s">
        <v>80</v>
      </c>
      <c r="AY180" s="18" t="s">
        <v>119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18" t="s">
        <v>78</v>
      </c>
      <c r="BK180" s="179">
        <f>ROUND(I180*H180,2)</f>
        <v>0</v>
      </c>
      <c r="BL180" s="18" t="s">
        <v>184</v>
      </c>
      <c r="BM180" s="178" t="s">
        <v>264</v>
      </c>
    </row>
    <row r="181" s="2" customFormat="1" ht="14.4" customHeight="1">
      <c r="A181" s="37"/>
      <c r="B181" s="165"/>
      <c r="C181" s="197" t="s">
        <v>265</v>
      </c>
      <c r="D181" s="197" t="s">
        <v>187</v>
      </c>
      <c r="E181" s="198" t="s">
        <v>266</v>
      </c>
      <c r="F181" s="199" t="s">
        <v>267</v>
      </c>
      <c r="G181" s="200" t="s">
        <v>229</v>
      </c>
      <c r="H181" s="201">
        <v>1</v>
      </c>
      <c r="I181" s="202"/>
      <c r="J181" s="203">
        <f>ROUND(I181*H181,2)</f>
        <v>0</v>
      </c>
      <c r="K181" s="204"/>
      <c r="L181" s="205"/>
      <c r="M181" s="206" t="s">
        <v>1</v>
      </c>
      <c r="N181" s="207" t="s">
        <v>38</v>
      </c>
      <c r="O181" s="76"/>
      <c r="P181" s="176">
        <f>O181*H181</f>
        <v>0</v>
      </c>
      <c r="Q181" s="176">
        <v>0.00064999999999999997</v>
      </c>
      <c r="R181" s="176">
        <f>Q181*H181</f>
        <v>0.00064999999999999997</v>
      </c>
      <c r="S181" s="176">
        <v>0</v>
      </c>
      <c r="T181" s="17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78" t="s">
        <v>190</v>
      </c>
      <c r="AT181" s="178" t="s">
        <v>187</v>
      </c>
      <c r="AU181" s="178" t="s">
        <v>80</v>
      </c>
      <c r="AY181" s="18" t="s">
        <v>119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18" t="s">
        <v>78</v>
      </c>
      <c r="BK181" s="179">
        <f>ROUND(I181*H181,2)</f>
        <v>0</v>
      </c>
      <c r="BL181" s="18" t="s">
        <v>184</v>
      </c>
      <c r="BM181" s="178" t="s">
        <v>268</v>
      </c>
    </row>
    <row r="182" s="2" customFormat="1" ht="19.8" customHeight="1">
      <c r="A182" s="37"/>
      <c r="B182" s="165"/>
      <c r="C182" s="166" t="s">
        <v>269</v>
      </c>
      <c r="D182" s="166" t="s">
        <v>122</v>
      </c>
      <c r="E182" s="167" t="s">
        <v>270</v>
      </c>
      <c r="F182" s="168" t="s">
        <v>271</v>
      </c>
      <c r="G182" s="169" t="s">
        <v>163</v>
      </c>
      <c r="H182" s="170">
        <v>0.001</v>
      </c>
      <c r="I182" s="171"/>
      <c r="J182" s="172">
        <f>ROUND(I182*H182,2)</f>
        <v>0</v>
      </c>
      <c r="K182" s="173"/>
      <c r="L182" s="38"/>
      <c r="M182" s="174" t="s">
        <v>1</v>
      </c>
      <c r="N182" s="175" t="s">
        <v>38</v>
      </c>
      <c r="O182" s="76"/>
      <c r="P182" s="176">
        <f>O182*H182</f>
        <v>0</v>
      </c>
      <c r="Q182" s="176">
        <v>0</v>
      </c>
      <c r="R182" s="176">
        <f>Q182*H182</f>
        <v>0</v>
      </c>
      <c r="S182" s="176">
        <v>0</v>
      </c>
      <c r="T182" s="17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78" t="s">
        <v>184</v>
      </c>
      <c r="AT182" s="178" t="s">
        <v>122</v>
      </c>
      <c r="AU182" s="178" t="s">
        <v>80</v>
      </c>
      <c r="AY182" s="18" t="s">
        <v>119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8" t="s">
        <v>78</v>
      </c>
      <c r="BK182" s="179">
        <f>ROUND(I182*H182,2)</f>
        <v>0</v>
      </c>
      <c r="BL182" s="18" t="s">
        <v>184</v>
      </c>
      <c r="BM182" s="178" t="s">
        <v>272</v>
      </c>
    </row>
    <row r="183" s="12" customFormat="1" ht="22.8" customHeight="1">
      <c r="A183" s="12"/>
      <c r="B183" s="152"/>
      <c r="C183" s="12"/>
      <c r="D183" s="153" t="s">
        <v>72</v>
      </c>
      <c r="E183" s="163" t="s">
        <v>273</v>
      </c>
      <c r="F183" s="163" t="s">
        <v>274</v>
      </c>
      <c r="G183" s="12"/>
      <c r="H183" s="12"/>
      <c r="I183" s="155"/>
      <c r="J183" s="164">
        <f>BK183</f>
        <v>0</v>
      </c>
      <c r="K183" s="12"/>
      <c r="L183" s="152"/>
      <c r="M183" s="157"/>
      <c r="N183" s="158"/>
      <c r="O183" s="158"/>
      <c r="P183" s="159">
        <f>SUM(P184:P194)</f>
        <v>0</v>
      </c>
      <c r="Q183" s="158"/>
      <c r="R183" s="159">
        <f>SUM(R184:R194)</f>
        <v>12.422800000000002</v>
      </c>
      <c r="S183" s="158"/>
      <c r="T183" s="160">
        <f>SUM(T184:T194)</f>
        <v>8.2742400000000007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53" t="s">
        <v>80</v>
      </c>
      <c r="AT183" s="161" t="s">
        <v>72</v>
      </c>
      <c r="AU183" s="161" t="s">
        <v>78</v>
      </c>
      <c r="AY183" s="153" t="s">
        <v>119</v>
      </c>
      <c r="BK183" s="162">
        <f>SUM(BK184:BK194)</f>
        <v>0</v>
      </c>
    </row>
    <row r="184" s="2" customFormat="1" ht="22.2" customHeight="1">
      <c r="A184" s="37"/>
      <c r="B184" s="165"/>
      <c r="C184" s="166" t="s">
        <v>275</v>
      </c>
      <c r="D184" s="166" t="s">
        <v>122</v>
      </c>
      <c r="E184" s="167" t="s">
        <v>276</v>
      </c>
      <c r="F184" s="168" t="s">
        <v>277</v>
      </c>
      <c r="G184" s="169" t="s">
        <v>278</v>
      </c>
      <c r="H184" s="170">
        <v>178</v>
      </c>
      <c r="I184" s="171"/>
      <c r="J184" s="172">
        <f>ROUND(I184*H184,2)</f>
        <v>0</v>
      </c>
      <c r="K184" s="173"/>
      <c r="L184" s="38"/>
      <c r="M184" s="174" t="s">
        <v>1</v>
      </c>
      <c r="N184" s="175" t="s">
        <v>38</v>
      </c>
      <c r="O184" s="76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78" t="s">
        <v>184</v>
      </c>
      <c r="AT184" s="178" t="s">
        <v>122</v>
      </c>
      <c r="AU184" s="178" t="s">
        <v>80</v>
      </c>
      <c r="AY184" s="18" t="s">
        <v>119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8" t="s">
        <v>78</v>
      </c>
      <c r="BK184" s="179">
        <f>ROUND(I184*H184,2)</f>
        <v>0</v>
      </c>
      <c r="BL184" s="18" t="s">
        <v>184</v>
      </c>
      <c r="BM184" s="178" t="s">
        <v>279</v>
      </c>
    </row>
    <row r="185" s="2" customFormat="1" ht="19.8" customHeight="1">
      <c r="A185" s="37"/>
      <c r="B185" s="165"/>
      <c r="C185" s="197" t="s">
        <v>190</v>
      </c>
      <c r="D185" s="197" t="s">
        <v>187</v>
      </c>
      <c r="E185" s="198" t="s">
        <v>280</v>
      </c>
      <c r="F185" s="199" t="s">
        <v>281</v>
      </c>
      <c r="G185" s="200" t="s">
        <v>282</v>
      </c>
      <c r="H185" s="201">
        <v>4.984</v>
      </c>
      <c r="I185" s="202"/>
      <c r="J185" s="203">
        <f>ROUND(I185*H185,2)</f>
        <v>0</v>
      </c>
      <c r="K185" s="204"/>
      <c r="L185" s="205"/>
      <c r="M185" s="206" t="s">
        <v>1</v>
      </c>
      <c r="N185" s="207" t="s">
        <v>38</v>
      </c>
      <c r="O185" s="76"/>
      <c r="P185" s="176">
        <f>O185*H185</f>
        <v>0</v>
      </c>
      <c r="Q185" s="176">
        <v>0.55000000000000004</v>
      </c>
      <c r="R185" s="176">
        <f>Q185*H185</f>
        <v>2.7412000000000001</v>
      </c>
      <c r="S185" s="176">
        <v>0</v>
      </c>
      <c r="T185" s="17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78" t="s">
        <v>190</v>
      </c>
      <c r="AT185" s="178" t="s">
        <v>187</v>
      </c>
      <c r="AU185" s="178" t="s">
        <v>80</v>
      </c>
      <c r="AY185" s="18" t="s">
        <v>119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8" t="s">
        <v>78</v>
      </c>
      <c r="BK185" s="179">
        <f>ROUND(I185*H185,2)</f>
        <v>0</v>
      </c>
      <c r="BL185" s="18" t="s">
        <v>184</v>
      </c>
      <c r="BM185" s="178" t="s">
        <v>283</v>
      </c>
    </row>
    <row r="186" s="13" customFormat="1">
      <c r="A186" s="13"/>
      <c r="B186" s="180"/>
      <c r="C186" s="13"/>
      <c r="D186" s="181" t="s">
        <v>128</v>
      </c>
      <c r="E186" s="182" t="s">
        <v>1</v>
      </c>
      <c r="F186" s="183" t="s">
        <v>284</v>
      </c>
      <c r="G186" s="13"/>
      <c r="H186" s="184">
        <v>4.984</v>
      </c>
      <c r="I186" s="185"/>
      <c r="J186" s="13"/>
      <c r="K186" s="13"/>
      <c r="L186" s="180"/>
      <c r="M186" s="186"/>
      <c r="N186" s="187"/>
      <c r="O186" s="187"/>
      <c r="P186" s="187"/>
      <c r="Q186" s="187"/>
      <c r="R186" s="187"/>
      <c r="S186" s="187"/>
      <c r="T186" s="18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2" t="s">
        <v>128</v>
      </c>
      <c r="AU186" s="182" t="s">
        <v>80</v>
      </c>
      <c r="AV186" s="13" t="s">
        <v>80</v>
      </c>
      <c r="AW186" s="13" t="s">
        <v>30</v>
      </c>
      <c r="AX186" s="13" t="s">
        <v>78</v>
      </c>
      <c r="AY186" s="182" t="s">
        <v>119</v>
      </c>
    </row>
    <row r="187" s="2" customFormat="1" ht="22.2" customHeight="1">
      <c r="A187" s="37"/>
      <c r="B187" s="165"/>
      <c r="C187" s="166" t="s">
        <v>285</v>
      </c>
      <c r="D187" s="166" t="s">
        <v>122</v>
      </c>
      <c r="E187" s="167" t="s">
        <v>286</v>
      </c>
      <c r="F187" s="168" t="s">
        <v>287</v>
      </c>
      <c r="G187" s="169" t="s">
        <v>125</v>
      </c>
      <c r="H187" s="170">
        <v>544</v>
      </c>
      <c r="I187" s="171"/>
      <c r="J187" s="172">
        <f>ROUND(I187*H187,2)</f>
        <v>0</v>
      </c>
      <c r="K187" s="173"/>
      <c r="L187" s="38"/>
      <c r="M187" s="174" t="s">
        <v>1</v>
      </c>
      <c r="N187" s="175" t="s">
        <v>38</v>
      </c>
      <c r="O187" s="76"/>
      <c r="P187" s="176">
        <f>O187*H187</f>
        <v>0</v>
      </c>
      <c r="Q187" s="176">
        <v>0</v>
      </c>
      <c r="R187" s="176">
        <f>Q187*H187</f>
        <v>0</v>
      </c>
      <c r="S187" s="176">
        <v>0</v>
      </c>
      <c r="T187" s="17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78" t="s">
        <v>184</v>
      </c>
      <c r="AT187" s="178" t="s">
        <v>122</v>
      </c>
      <c r="AU187" s="178" t="s">
        <v>80</v>
      </c>
      <c r="AY187" s="18" t="s">
        <v>119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18" t="s">
        <v>78</v>
      </c>
      <c r="BK187" s="179">
        <f>ROUND(I187*H187,2)</f>
        <v>0</v>
      </c>
      <c r="BL187" s="18" t="s">
        <v>184</v>
      </c>
      <c r="BM187" s="178" t="s">
        <v>288</v>
      </c>
    </row>
    <row r="188" s="2" customFormat="1" ht="14.4" customHeight="1">
      <c r="A188" s="37"/>
      <c r="B188" s="165"/>
      <c r="C188" s="197" t="s">
        <v>289</v>
      </c>
      <c r="D188" s="197" t="s">
        <v>187</v>
      </c>
      <c r="E188" s="198" t="s">
        <v>290</v>
      </c>
      <c r="F188" s="199" t="s">
        <v>291</v>
      </c>
      <c r="G188" s="200" t="s">
        <v>282</v>
      </c>
      <c r="H188" s="201">
        <v>16.32</v>
      </c>
      <c r="I188" s="202"/>
      <c r="J188" s="203">
        <f>ROUND(I188*H188,2)</f>
        <v>0</v>
      </c>
      <c r="K188" s="204"/>
      <c r="L188" s="205"/>
      <c r="M188" s="206" t="s">
        <v>1</v>
      </c>
      <c r="N188" s="207" t="s">
        <v>38</v>
      </c>
      <c r="O188" s="76"/>
      <c r="P188" s="176">
        <f>O188*H188</f>
        <v>0</v>
      </c>
      <c r="Q188" s="176">
        <v>0.55000000000000004</v>
      </c>
      <c r="R188" s="176">
        <f>Q188*H188</f>
        <v>8.9760000000000009</v>
      </c>
      <c r="S188" s="176">
        <v>0</v>
      </c>
      <c r="T188" s="17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78" t="s">
        <v>190</v>
      </c>
      <c r="AT188" s="178" t="s">
        <v>187</v>
      </c>
      <c r="AU188" s="178" t="s">
        <v>80</v>
      </c>
      <c r="AY188" s="18" t="s">
        <v>119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8" t="s">
        <v>78</v>
      </c>
      <c r="BK188" s="179">
        <f>ROUND(I188*H188,2)</f>
        <v>0</v>
      </c>
      <c r="BL188" s="18" t="s">
        <v>184</v>
      </c>
      <c r="BM188" s="178" t="s">
        <v>292</v>
      </c>
    </row>
    <row r="189" s="13" customFormat="1">
      <c r="A189" s="13"/>
      <c r="B189" s="180"/>
      <c r="C189" s="13"/>
      <c r="D189" s="181" t="s">
        <v>128</v>
      </c>
      <c r="E189" s="182" t="s">
        <v>1</v>
      </c>
      <c r="F189" s="183" t="s">
        <v>293</v>
      </c>
      <c r="G189" s="13"/>
      <c r="H189" s="184">
        <v>16.32</v>
      </c>
      <c r="I189" s="185"/>
      <c r="J189" s="13"/>
      <c r="K189" s="13"/>
      <c r="L189" s="180"/>
      <c r="M189" s="186"/>
      <c r="N189" s="187"/>
      <c r="O189" s="187"/>
      <c r="P189" s="187"/>
      <c r="Q189" s="187"/>
      <c r="R189" s="187"/>
      <c r="S189" s="187"/>
      <c r="T189" s="18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2" t="s">
        <v>128</v>
      </c>
      <c r="AU189" s="182" t="s">
        <v>80</v>
      </c>
      <c r="AV189" s="13" t="s">
        <v>80</v>
      </c>
      <c r="AW189" s="13" t="s">
        <v>30</v>
      </c>
      <c r="AX189" s="13" t="s">
        <v>78</v>
      </c>
      <c r="AY189" s="182" t="s">
        <v>119</v>
      </c>
    </row>
    <row r="190" s="2" customFormat="1" ht="14.4" customHeight="1">
      <c r="A190" s="37"/>
      <c r="B190" s="165"/>
      <c r="C190" s="166" t="s">
        <v>294</v>
      </c>
      <c r="D190" s="166" t="s">
        <v>122</v>
      </c>
      <c r="E190" s="167" t="s">
        <v>295</v>
      </c>
      <c r="F190" s="168" t="s">
        <v>296</v>
      </c>
      <c r="G190" s="169" t="s">
        <v>125</v>
      </c>
      <c r="H190" s="170">
        <v>544</v>
      </c>
      <c r="I190" s="171"/>
      <c r="J190" s="172">
        <f>ROUND(I190*H190,2)</f>
        <v>0</v>
      </c>
      <c r="K190" s="173"/>
      <c r="L190" s="38"/>
      <c r="M190" s="174" t="s">
        <v>1</v>
      </c>
      <c r="N190" s="175" t="s">
        <v>38</v>
      </c>
      <c r="O190" s="76"/>
      <c r="P190" s="176">
        <f>O190*H190</f>
        <v>0</v>
      </c>
      <c r="Q190" s="176">
        <v>0</v>
      </c>
      <c r="R190" s="176">
        <f>Q190*H190</f>
        <v>0</v>
      </c>
      <c r="S190" s="176">
        <v>0.014999999999999999</v>
      </c>
      <c r="T190" s="177">
        <f>S190*H190</f>
        <v>8.1600000000000001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78" t="s">
        <v>184</v>
      </c>
      <c r="AT190" s="178" t="s">
        <v>122</v>
      </c>
      <c r="AU190" s="178" t="s">
        <v>80</v>
      </c>
      <c r="AY190" s="18" t="s">
        <v>119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8" t="s">
        <v>78</v>
      </c>
      <c r="BK190" s="179">
        <f>ROUND(I190*H190,2)</f>
        <v>0</v>
      </c>
      <c r="BL190" s="18" t="s">
        <v>184</v>
      </c>
      <c r="BM190" s="178" t="s">
        <v>297</v>
      </c>
    </row>
    <row r="191" s="2" customFormat="1" ht="22.2" customHeight="1">
      <c r="A191" s="37"/>
      <c r="B191" s="165"/>
      <c r="C191" s="166" t="s">
        <v>298</v>
      </c>
      <c r="D191" s="166" t="s">
        <v>122</v>
      </c>
      <c r="E191" s="167" t="s">
        <v>299</v>
      </c>
      <c r="F191" s="168" t="s">
        <v>300</v>
      </c>
      <c r="G191" s="169" t="s">
        <v>125</v>
      </c>
      <c r="H191" s="170">
        <v>8.1600000000000001</v>
      </c>
      <c r="I191" s="171"/>
      <c r="J191" s="172">
        <f>ROUND(I191*H191,2)</f>
        <v>0</v>
      </c>
      <c r="K191" s="173"/>
      <c r="L191" s="38"/>
      <c r="M191" s="174" t="s">
        <v>1</v>
      </c>
      <c r="N191" s="175" t="s">
        <v>38</v>
      </c>
      <c r="O191" s="76"/>
      <c r="P191" s="176">
        <f>O191*H191</f>
        <v>0</v>
      </c>
      <c r="Q191" s="176">
        <v>0</v>
      </c>
      <c r="R191" s="176">
        <f>Q191*H191</f>
        <v>0</v>
      </c>
      <c r="S191" s="176">
        <v>0.014</v>
      </c>
      <c r="T191" s="177">
        <f>S191*H191</f>
        <v>0.11424000000000001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78" t="s">
        <v>184</v>
      </c>
      <c r="AT191" s="178" t="s">
        <v>122</v>
      </c>
      <c r="AU191" s="178" t="s">
        <v>80</v>
      </c>
      <c r="AY191" s="18" t="s">
        <v>119</v>
      </c>
      <c r="BE191" s="179">
        <f>IF(N191="základní",J191,0)</f>
        <v>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18" t="s">
        <v>78</v>
      </c>
      <c r="BK191" s="179">
        <f>ROUND(I191*H191,2)</f>
        <v>0</v>
      </c>
      <c r="BL191" s="18" t="s">
        <v>184</v>
      </c>
      <c r="BM191" s="178" t="s">
        <v>301</v>
      </c>
    </row>
    <row r="192" s="2" customFormat="1" ht="19.8" customHeight="1">
      <c r="A192" s="37"/>
      <c r="B192" s="165"/>
      <c r="C192" s="166" t="s">
        <v>302</v>
      </c>
      <c r="D192" s="166" t="s">
        <v>122</v>
      </c>
      <c r="E192" s="167" t="s">
        <v>303</v>
      </c>
      <c r="F192" s="168" t="s">
        <v>304</v>
      </c>
      <c r="G192" s="169" t="s">
        <v>278</v>
      </c>
      <c r="H192" s="170">
        <v>96</v>
      </c>
      <c r="I192" s="171"/>
      <c r="J192" s="172">
        <f>ROUND(I192*H192,2)</f>
        <v>0</v>
      </c>
      <c r="K192" s="173"/>
      <c r="L192" s="38"/>
      <c r="M192" s="174" t="s">
        <v>1</v>
      </c>
      <c r="N192" s="175" t="s">
        <v>38</v>
      </c>
      <c r="O192" s="76"/>
      <c r="P192" s="176">
        <f>O192*H192</f>
        <v>0</v>
      </c>
      <c r="Q192" s="176">
        <v>0</v>
      </c>
      <c r="R192" s="176">
        <f>Q192*H192</f>
        <v>0</v>
      </c>
      <c r="S192" s="176">
        <v>0</v>
      </c>
      <c r="T192" s="17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78" t="s">
        <v>126</v>
      </c>
      <c r="AT192" s="178" t="s">
        <v>122</v>
      </c>
      <c r="AU192" s="178" t="s">
        <v>80</v>
      </c>
      <c r="AY192" s="18" t="s">
        <v>119</v>
      </c>
      <c r="BE192" s="179">
        <f>IF(N192="základní",J192,0)</f>
        <v>0</v>
      </c>
      <c r="BF192" s="179">
        <f>IF(N192="snížená",J192,0)</f>
        <v>0</v>
      </c>
      <c r="BG192" s="179">
        <f>IF(N192="zákl. přenesená",J192,0)</f>
        <v>0</v>
      </c>
      <c r="BH192" s="179">
        <f>IF(N192="sníž. přenesená",J192,0)</f>
        <v>0</v>
      </c>
      <c r="BI192" s="179">
        <f>IF(N192="nulová",J192,0)</f>
        <v>0</v>
      </c>
      <c r="BJ192" s="18" t="s">
        <v>78</v>
      </c>
      <c r="BK192" s="179">
        <f>ROUND(I192*H192,2)</f>
        <v>0</v>
      </c>
      <c r="BL192" s="18" t="s">
        <v>126</v>
      </c>
      <c r="BM192" s="178" t="s">
        <v>305</v>
      </c>
    </row>
    <row r="193" s="2" customFormat="1" ht="14.4" customHeight="1">
      <c r="A193" s="37"/>
      <c r="B193" s="165"/>
      <c r="C193" s="197" t="s">
        <v>306</v>
      </c>
      <c r="D193" s="197" t="s">
        <v>187</v>
      </c>
      <c r="E193" s="198" t="s">
        <v>307</v>
      </c>
      <c r="F193" s="199" t="s">
        <v>308</v>
      </c>
      <c r="G193" s="200" t="s">
        <v>125</v>
      </c>
      <c r="H193" s="201">
        <v>96</v>
      </c>
      <c r="I193" s="202"/>
      <c r="J193" s="203">
        <f>ROUND(I193*H193,2)</f>
        <v>0</v>
      </c>
      <c r="K193" s="204"/>
      <c r="L193" s="205"/>
      <c r="M193" s="206" t="s">
        <v>1</v>
      </c>
      <c r="N193" s="207" t="s">
        <v>38</v>
      </c>
      <c r="O193" s="76"/>
      <c r="P193" s="176">
        <f>O193*H193</f>
        <v>0</v>
      </c>
      <c r="Q193" s="176">
        <v>0.0073499999999999998</v>
      </c>
      <c r="R193" s="176">
        <f>Q193*H193</f>
        <v>0.7056</v>
      </c>
      <c r="S193" s="176">
        <v>0</v>
      </c>
      <c r="T193" s="17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78" t="s">
        <v>160</v>
      </c>
      <c r="AT193" s="178" t="s">
        <v>187</v>
      </c>
      <c r="AU193" s="178" t="s">
        <v>80</v>
      </c>
      <c r="AY193" s="18" t="s">
        <v>119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8" t="s">
        <v>78</v>
      </c>
      <c r="BK193" s="179">
        <f>ROUND(I193*H193,2)</f>
        <v>0</v>
      </c>
      <c r="BL193" s="18" t="s">
        <v>126</v>
      </c>
      <c r="BM193" s="178" t="s">
        <v>309</v>
      </c>
    </row>
    <row r="194" s="2" customFormat="1" ht="22.2" customHeight="1">
      <c r="A194" s="37"/>
      <c r="B194" s="165"/>
      <c r="C194" s="166" t="s">
        <v>310</v>
      </c>
      <c r="D194" s="166" t="s">
        <v>122</v>
      </c>
      <c r="E194" s="167" t="s">
        <v>311</v>
      </c>
      <c r="F194" s="168" t="s">
        <v>312</v>
      </c>
      <c r="G194" s="169" t="s">
        <v>199</v>
      </c>
      <c r="H194" s="208"/>
      <c r="I194" s="171"/>
      <c r="J194" s="172">
        <f>ROUND(I194*H194,2)</f>
        <v>0</v>
      </c>
      <c r="K194" s="173"/>
      <c r="L194" s="38"/>
      <c r="M194" s="174" t="s">
        <v>1</v>
      </c>
      <c r="N194" s="175" t="s">
        <v>38</v>
      </c>
      <c r="O194" s="76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78" t="s">
        <v>184</v>
      </c>
      <c r="AT194" s="178" t="s">
        <v>122</v>
      </c>
      <c r="AU194" s="178" t="s">
        <v>80</v>
      </c>
      <c r="AY194" s="18" t="s">
        <v>119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8" t="s">
        <v>78</v>
      </c>
      <c r="BK194" s="179">
        <f>ROUND(I194*H194,2)</f>
        <v>0</v>
      </c>
      <c r="BL194" s="18" t="s">
        <v>184</v>
      </c>
      <c r="BM194" s="178" t="s">
        <v>313</v>
      </c>
    </row>
    <row r="195" s="12" customFormat="1" ht="22.8" customHeight="1">
      <c r="A195" s="12"/>
      <c r="B195" s="152"/>
      <c r="C195" s="12"/>
      <c r="D195" s="153" t="s">
        <v>72</v>
      </c>
      <c r="E195" s="163" t="s">
        <v>314</v>
      </c>
      <c r="F195" s="163" t="s">
        <v>315</v>
      </c>
      <c r="G195" s="12"/>
      <c r="H195" s="12"/>
      <c r="I195" s="155"/>
      <c r="J195" s="164">
        <f>BK195</f>
        <v>0</v>
      </c>
      <c r="K195" s="12"/>
      <c r="L195" s="152"/>
      <c r="M195" s="157"/>
      <c r="N195" s="158"/>
      <c r="O195" s="158"/>
      <c r="P195" s="159">
        <f>SUM(P196:P229)</f>
        <v>0</v>
      </c>
      <c r="Q195" s="158"/>
      <c r="R195" s="159">
        <f>SUM(R196:R229)</f>
        <v>6.869880199999999</v>
      </c>
      <c r="S195" s="158"/>
      <c r="T195" s="160">
        <f>SUM(T196:T229)</f>
        <v>2.3616999999999995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53" t="s">
        <v>80</v>
      </c>
      <c r="AT195" s="161" t="s">
        <v>72</v>
      </c>
      <c r="AU195" s="161" t="s">
        <v>78</v>
      </c>
      <c r="AY195" s="153" t="s">
        <v>119</v>
      </c>
      <c r="BK195" s="162">
        <f>SUM(BK196:BK229)</f>
        <v>0</v>
      </c>
    </row>
    <row r="196" s="2" customFormat="1" ht="14.4" customHeight="1">
      <c r="A196" s="37"/>
      <c r="B196" s="165"/>
      <c r="C196" s="166" t="s">
        <v>316</v>
      </c>
      <c r="D196" s="166" t="s">
        <v>122</v>
      </c>
      <c r="E196" s="167" t="s">
        <v>317</v>
      </c>
      <c r="F196" s="168" t="s">
        <v>318</v>
      </c>
      <c r="G196" s="169" t="s">
        <v>125</v>
      </c>
      <c r="H196" s="170">
        <v>524</v>
      </c>
      <c r="I196" s="171"/>
      <c r="J196" s="172">
        <f>ROUND(I196*H196,2)</f>
        <v>0</v>
      </c>
      <c r="K196" s="173"/>
      <c r="L196" s="38"/>
      <c r="M196" s="174" t="s">
        <v>1</v>
      </c>
      <c r="N196" s="175" t="s">
        <v>38</v>
      </c>
      <c r="O196" s="76"/>
      <c r="P196" s="176">
        <f>O196*H196</f>
        <v>0</v>
      </c>
      <c r="Q196" s="176">
        <v>0</v>
      </c>
      <c r="R196" s="176">
        <f>Q196*H196</f>
        <v>0</v>
      </c>
      <c r="S196" s="176">
        <v>0.0031199999999999999</v>
      </c>
      <c r="T196" s="177">
        <f>S196*H196</f>
        <v>1.6348799999999999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78" t="s">
        <v>184</v>
      </c>
      <c r="AT196" s="178" t="s">
        <v>122</v>
      </c>
      <c r="AU196" s="178" t="s">
        <v>80</v>
      </c>
      <c r="AY196" s="18" t="s">
        <v>119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8" t="s">
        <v>78</v>
      </c>
      <c r="BK196" s="179">
        <f>ROUND(I196*H196,2)</f>
        <v>0</v>
      </c>
      <c r="BL196" s="18" t="s">
        <v>184</v>
      </c>
      <c r="BM196" s="178" t="s">
        <v>319</v>
      </c>
    </row>
    <row r="197" s="2" customFormat="1" ht="14.4" customHeight="1">
      <c r="A197" s="37"/>
      <c r="B197" s="165"/>
      <c r="C197" s="166" t="s">
        <v>320</v>
      </c>
      <c r="D197" s="166" t="s">
        <v>122</v>
      </c>
      <c r="E197" s="167" t="s">
        <v>321</v>
      </c>
      <c r="F197" s="168" t="s">
        <v>322</v>
      </c>
      <c r="G197" s="169" t="s">
        <v>278</v>
      </c>
      <c r="H197" s="170">
        <v>5</v>
      </c>
      <c r="I197" s="171"/>
      <c r="J197" s="172">
        <f>ROUND(I197*H197,2)</f>
        <v>0</v>
      </c>
      <c r="K197" s="173"/>
      <c r="L197" s="38"/>
      <c r="M197" s="174" t="s">
        <v>1</v>
      </c>
      <c r="N197" s="175" t="s">
        <v>38</v>
      </c>
      <c r="O197" s="76"/>
      <c r="P197" s="176">
        <f>O197*H197</f>
        <v>0</v>
      </c>
      <c r="Q197" s="176">
        <v>0</v>
      </c>
      <c r="R197" s="176">
        <f>Q197*H197</f>
        <v>0</v>
      </c>
      <c r="S197" s="176">
        <v>0.00348</v>
      </c>
      <c r="T197" s="177">
        <f>S197*H197</f>
        <v>0.017399999999999999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78" t="s">
        <v>184</v>
      </c>
      <c r="AT197" s="178" t="s">
        <v>122</v>
      </c>
      <c r="AU197" s="178" t="s">
        <v>80</v>
      </c>
      <c r="AY197" s="18" t="s">
        <v>119</v>
      </c>
      <c r="BE197" s="179">
        <f>IF(N197="základní",J197,0)</f>
        <v>0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18" t="s">
        <v>78</v>
      </c>
      <c r="BK197" s="179">
        <f>ROUND(I197*H197,2)</f>
        <v>0</v>
      </c>
      <c r="BL197" s="18" t="s">
        <v>184</v>
      </c>
      <c r="BM197" s="178" t="s">
        <v>323</v>
      </c>
    </row>
    <row r="198" s="2" customFormat="1" ht="14.4" customHeight="1">
      <c r="A198" s="37"/>
      <c r="B198" s="165"/>
      <c r="C198" s="166" t="s">
        <v>324</v>
      </c>
      <c r="D198" s="166" t="s">
        <v>122</v>
      </c>
      <c r="E198" s="167" t="s">
        <v>325</v>
      </c>
      <c r="F198" s="168" t="s">
        <v>326</v>
      </c>
      <c r="G198" s="169" t="s">
        <v>278</v>
      </c>
      <c r="H198" s="170">
        <v>10</v>
      </c>
      <c r="I198" s="171"/>
      <c r="J198" s="172">
        <f>ROUND(I198*H198,2)</f>
        <v>0</v>
      </c>
      <c r="K198" s="173"/>
      <c r="L198" s="38"/>
      <c r="M198" s="174" t="s">
        <v>1</v>
      </c>
      <c r="N198" s="175" t="s">
        <v>38</v>
      </c>
      <c r="O198" s="76"/>
      <c r="P198" s="176">
        <f>O198*H198</f>
        <v>0</v>
      </c>
      <c r="Q198" s="176">
        <v>0</v>
      </c>
      <c r="R198" s="176">
        <f>Q198*H198</f>
        <v>0</v>
      </c>
      <c r="S198" s="176">
        <v>0.0016999999999999999</v>
      </c>
      <c r="T198" s="177">
        <f>S198*H198</f>
        <v>0.016999999999999998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78" t="s">
        <v>184</v>
      </c>
      <c r="AT198" s="178" t="s">
        <v>122</v>
      </c>
      <c r="AU198" s="178" t="s">
        <v>80</v>
      </c>
      <c r="AY198" s="18" t="s">
        <v>119</v>
      </c>
      <c r="BE198" s="179">
        <f>IF(N198="základní",J198,0)</f>
        <v>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18" t="s">
        <v>78</v>
      </c>
      <c r="BK198" s="179">
        <f>ROUND(I198*H198,2)</f>
        <v>0</v>
      </c>
      <c r="BL198" s="18" t="s">
        <v>184</v>
      </c>
      <c r="BM198" s="178" t="s">
        <v>327</v>
      </c>
    </row>
    <row r="199" s="2" customFormat="1" ht="22.2" customHeight="1">
      <c r="A199" s="37"/>
      <c r="B199" s="165"/>
      <c r="C199" s="166" t="s">
        <v>328</v>
      </c>
      <c r="D199" s="166" t="s">
        <v>122</v>
      </c>
      <c r="E199" s="167" t="s">
        <v>329</v>
      </c>
      <c r="F199" s="168" t="s">
        <v>330</v>
      </c>
      <c r="G199" s="169" t="s">
        <v>278</v>
      </c>
      <c r="H199" s="170">
        <v>130</v>
      </c>
      <c r="I199" s="171"/>
      <c r="J199" s="172">
        <f>ROUND(I199*H199,2)</f>
        <v>0</v>
      </c>
      <c r="K199" s="173"/>
      <c r="L199" s="38"/>
      <c r="M199" s="174" t="s">
        <v>1</v>
      </c>
      <c r="N199" s="175" t="s">
        <v>38</v>
      </c>
      <c r="O199" s="76"/>
      <c r="P199" s="176">
        <f>O199*H199</f>
        <v>0</v>
      </c>
      <c r="Q199" s="176">
        <v>0</v>
      </c>
      <c r="R199" s="176">
        <f>Q199*H199</f>
        <v>0</v>
      </c>
      <c r="S199" s="176">
        <v>0.00191</v>
      </c>
      <c r="T199" s="177">
        <f>S199*H199</f>
        <v>0.24829999999999999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78" t="s">
        <v>184</v>
      </c>
      <c r="AT199" s="178" t="s">
        <v>122</v>
      </c>
      <c r="AU199" s="178" t="s">
        <v>80</v>
      </c>
      <c r="AY199" s="18" t="s">
        <v>119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18" t="s">
        <v>78</v>
      </c>
      <c r="BK199" s="179">
        <f>ROUND(I199*H199,2)</f>
        <v>0</v>
      </c>
      <c r="BL199" s="18" t="s">
        <v>184</v>
      </c>
      <c r="BM199" s="178" t="s">
        <v>331</v>
      </c>
    </row>
    <row r="200" s="13" customFormat="1">
      <c r="A200" s="13"/>
      <c r="B200" s="180"/>
      <c r="C200" s="13"/>
      <c r="D200" s="181" t="s">
        <v>128</v>
      </c>
      <c r="E200" s="182" t="s">
        <v>1</v>
      </c>
      <c r="F200" s="183" t="s">
        <v>332</v>
      </c>
      <c r="G200" s="13"/>
      <c r="H200" s="184">
        <v>130</v>
      </c>
      <c r="I200" s="185"/>
      <c r="J200" s="13"/>
      <c r="K200" s="13"/>
      <c r="L200" s="180"/>
      <c r="M200" s="186"/>
      <c r="N200" s="187"/>
      <c r="O200" s="187"/>
      <c r="P200" s="187"/>
      <c r="Q200" s="187"/>
      <c r="R200" s="187"/>
      <c r="S200" s="187"/>
      <c r="T200" s="18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2" t="s">
        <v>128</v>
      </c>
      <c r="AU200" s="182" t="s">
        <v>80</v>
      </c>
      <c r="AV200" s="13" t="s">
        <v>80</v>
      </c>
      <c r="AW200" s="13" t="s">
        <v>30</v>
      </c>
      <c r="AX200" s="13" t="s">
        <v>78</v>
      </c>
      <c r="AY200" s="182" t="s">
        <v>119</v>
      </c>
    </row>
    <row r="201" s="2" customFormat="1" ht="14.4" customHeight="1">
      <c r="A201" s="37"/>
      <c r="B201" s="165"/>
      <c r="C201" s="166" t="s">
        <v>333</v>
      </c>
      <c r="D201" s="166" t="s">
        <v>122</v>
      </c>
      <c r="E201" s="167" t="s">
        <v>334</v>
      </c>
      <c r="F201" s="168" t="s">
        <v>335</v>
      </c>
      <c r="G201" s="169" t="s">
        <v>278</v>
      </c>
      <c r="H201" s="170">
        <v>92</v>
      </c>
      <c r="I201" s="171"/>
      <c r="J201" s="172">
        <f>ROUND(I201*H201,2)</f>
        <v>0</v>
      </c>
      <c r="K201" s="173"/>
      <c r="L201" s="38"/>
      <c r="M201" s="174" t="s">
        <v>1</v>
      </c>
      <c r="N201" s="175" t="s">
        <v>38</v>
      </c>
      <c r="O201" s="76"/>
      <c r="P201" s="176">
        <f>O201*H201</f>
        <v>0</v>
      </c>
      <c r="Q201" s="176">
        <v>0</v>
      </c>
      <c r="R201" s="176">
        <f>Q201*H201</f>
        <v>0</v>
      </c>
      <c r="S201" s="176">
        <v>0.00175</v>
      </c>
      <c r="T201" s="177">
        <f>S201*H201</f>
        <v>0.161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78" t="s">
        <v>184</v>
      </c>
      <c r="AT201" s="178" t="s">
        <v>122</v>
      </c>
      <c r="AU201" s="178" t="s">
        <v>80</v>
      </c>
      <c r="AY201" s="18" t="s">
        <v>119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18" t="s">
        <v>78</v>
      </c>
      <c r="BK201" s="179">
        <f>ROUND(I201*H201,2)</f>
        <v>0</v>
      </c>
      <c r="BL201" s="18" t="s">
        <v>184</v>
      </c>
      <c r="BM201" s="178" t="s">
        <v>336</v>
      </c>
    </row>
    <row r="202" s="2" customFormat="1" ht="14.4" customHeight="1">
      <c r="A202" s="37"/>
      <c r="B202" s="165"/>
      <c r="C202" s="166" t="s">
        <v>337</v>
      </c>
      <c r="D202" s="166" t="s">
        <v>122</v>
      </c>
      <c r="E202" s="167" t="s">
        <v>338</v>
      </c>
      <c r="F202" s="168" t="s">
        <v>339</v>
      </c>
      <c r="G202" s="169" t="s">
        <v>278</v>
      </c>
      <c r="H202" s="170">
        <v>96.200000000000003</v>
      </c>
      <c r="I202" s="171"/>
      <c r="J202" s="172">
        <f>ROUND(I202*H202,2)</f>
        <v>0</v>
      </c>
      <c r="K202" s="173"/>
      <c r="L202" s="38"/>
      <c r="M202" s="174" t="s">
        <v>1</v>
      </c>
      <c r="N202" s="175" t="s">
        <v>38</v>
      </c>
      <c r="O202" s="76"/>
      <c r="P202" s="176">
        <f>O202*H202</f>
        <v>0</v>
      </c>
      <c r="Q202" s="176">
        <v>0</v>
      </c>
      <c r="R202" s="176">
        <f>Q202*H202</f>
        <v>0</v>
      </c>
      <c r="S202" s="176">
        <v>0.0025999999999999999</v>
      </c>
      <c r="T202" s="177">
        <f>S202*H202</f>
        <v>0.25012000000000001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78" t="s">
        <v>184</v>
      </c>
      <c r="AT202" s="178" t="s">
        <v>122</v>
      </c>
      <c r="AU202" s="178" t="s">
        <v>80</v>
      </c>
      <c r="AY202" s="18" t="s">
        <v>119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8" t="s">
        <v>78</v>
      </c>
      <c r="BK202" s="179">
        <f>ROUND(I202*H202,2)</f>
        <v>0</v>
      </c>
      <c r="BL202" s="18" t="s">
        <v>184</v>
      </c>
      <c r="BM202" s="178" t="s">
        <v>340</v>
      </c>
    </row>
    <row r="203" s="2" customFormat="1" ht="22.2" customHeight="1">
      <c r="A203" s="37"/>
      <c r="B203" s="165"/>
      <c r="C203" s="166" t="s">
        <v>341</v>
      </c>
      <c r="D203" s="166" t="s">
        <v>122</v>
      </c>
      <c r="E203" s="167" t="s">
        <v>342</v>
      </c>
      <c r="F203" s="168" t="s">
        <v>343</v>
      </c>
      <c r="G203" s="169" t="s">
        <v>125</v>
      </c>
      <c r="H203" s="170">
        <v>524</v>
      </c>
      <c r="I203" s="171"/>
      <c r="J203" s="172">
        <f>ROUND(I203*H203,2)</f>
        <v>0</v>
      </c>
      <c r="K203" s="173"/>
      <c r="L203" s="38"/>
      <c r="M203" s="174" t="s">
        <v>1</v>
      </c>
      <c r="N203" s="175" t="s">
        <v>38</v>
      </c>
      <c r="O203" s="76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78" t="s">
        <v>184</v>
      </c>
      <c r="AT203" s="178" t="s">
        <v>122</v>
      </c>
      <c r="AU203" s="178" t="s">
        <v>80</v>
      </c>
      <c r="AY203" s="18" t="s">
        <v>119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8" t="s">
        <v>78</v>
      </c>
      <c r="BK203" s="179">
        <f>ROUND(I203*H203,2)</f>
        <v>0</v>
      </c>
      <c r="BL203" s="18" t="s">
        <v>184</v>
      </c>
      <c r="BM203" s="178" t="s">
        <v>344</v>
      </c>
    </row>
    <row r="204" s="2" customFormat="1" ht="22.2" customHeight="1">
      <c r="A204" s="37"/>
      <c r="B204" s="165"/>
      <c r="C204" s="197" t="s">
        <v>345</v>
      </c>
      <c r="D204" s="197" t="s">
        <v>187</v>
      </c>
      <c r="E204" s="198" t="s">
        <v>346</v>
      </c>
      <c r="F204" s="199" t="s">
        <v>347</v>
      </c>
      <c r="G204" s="200" t="s">
        <v>125</v>
      </c>
      <c r="H204" s="201">
        <v>602.60000000000002</v>
      </c>
      <c r="I204" s="202"/>
      <c r="J204" s="203">
        <f>ROUND(I204*H204,2)</f>
        <v>0</v>
      </c>
      <c r="K204" s="204"/>
      <c r="L204" s="205"/>
      <c r="M204" s="206" t="s">
        <v>1</v>
      </c>
      <c r="N204" s="207" t="s">
        <v>38</v>
      </c>
      <c r="O204" s="76"/>
      <c r="P204" s="176">
        <f>O204*H204</f>
        <v>0</v>
      </c>
      <c r="Q204" s="176">
        <v>0.0089999999999999993</v>
      </c>
      <c r="R204" s="176">
        <f>Q204*H204</f>
        <v>5.4234</v>
      </c>
      <c r="S204" s="176">
        <v>0</v>
      </c>
      <c r="T204" s="17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78" t="s">
        <v>190</v>
      </c>
      <c r="AT204" s="178" t="s">
        <v>187</v>
      </c>
      <c r="AU204" s="178" t="s">
        <v>80</v>
      </c>
      <c r="AY204" s="18" t="s">
        <v>119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8" t="s">
        <v>78</v>
      </c>
      <c r="BK204" s="179">
        <f>ROUND(I204*H204,2)</f>
        <v>0</v>
      </c>
      <c r="BL204" s="18" t="s">
        <v>184</v>
      </c>
      <c r="BM204" s="178" t="s">
        <v>348</v>
      </c>
    </row>
    <row r="205" s="13" customFormat="1">
      <c r="A205" s="13"/>
      <c r="B205" s="180"/>
      <c r="C205" s="13"/>
      <c r="D205" s="181" t="s">
        <v>128</v>
      </c>
      <c r="E205" s="13"/>
      <c r="F205" s="183" t="s">
        <v>349</v>
      </c>
      <c r="G205" s="13"/>
      <c r="H205" s="184">
        <v>602.60000000000002</v>
      </c>
      <c r="I205" s="185"/>
      <c r="J205" s="13"/>
      <c r="K205" s="13"/>
      <c r="L205" s="180"/>
      <c r="M205" s="186"/>
      <c r="N205" s="187"/>
      <c r="O205" s="187"/>
      <c r="P205" s="187"/>
      <c r="Q205" s="187"/>
      <c r="R205" s="187"/>
      <c r="S205" s="187"/>
      <c r="T205" s="18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2" t="s">
        <v>128</v>
      </c>
      <c r="AU205" s="182" t="s">
        <v>80</v>
      </c>
      <c r="AV205" s="13" t="s">
        <v>80</v>
      </c>
      <c r="AW205" s="13" t="s">
        <v>3</v>
      </c>
      <c r="AX205" s="13" t="s">
        <v>78</v>
      </c>
      <c r="AY205" s="182" t="s">
        <v>119</v>
      </c>
    </row>
    <row r="206" s="2" customFormat="1" ht="14.4" customHeight="1">
      <c r="A206" s="37"/>
      <c r="B206" s="165"/>
      <c r="C206" s="166" t="s">
        <v>350</v>
      </c>
      <c r="D206" s="166" t="s">
        <v>122</v>
      </c>
      <c r="E206" s="167" t="s">
        <v>351</v>
      </c>
      <c r="F206" s="168" t="s">
        <v>352</v>
      </c>
      <c r="G206" s="169" t="s">
        <v>278</v>
      </c>
      <c r="H206" s="170">
        <v>90</v>
      </c>
      <c r="I206" s="171"/>
      <c r="J206" s="172">
        <f>ROUND(I206*H206,2)</f>
        <v>0</v>
      </c>
      <c r="K206" s="173"/>
      <c r="L206" s="38"/>
      <c r="M206" s="174" t="s">
        <v>1</v>
      </c>
      <c r="N206" s="175" t="s">
        <v>38</v>
      </c>
      <c r="O206" s="76"/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78" t="s">
        <v>184</v>
      </c>
      <c r="AT206" s="178" t="s">
        <v>122</v>
      </c>
      <c r="AU206" s="178" t="s">
        <v>80</v>
      </c>
      <c r="AY206" s="18" t="s">
        <v>119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8" t="s">
        <v>78</v>
      </c>
      <c r="BK206" s="179">
        <f>ROUND(I206*H206,2)</f>
        <v>0</v>
      </c>
      <c r="BL206" s="18" t="s">
        <v>184</v>
      </c>
      <c r="BM206" s="178" t="s">
        <v>353</v>
      </c>
    </row>
    <row r="207" s="2" customFormat="1" ht="19.8" customHeight="1">
      <c r="A207" s="37"/>
      <c r="B207" s="165"/>
      <c r="C207" s="166" t="s">
        <v>354</v>
      </c>
      <c r="D207" s="166" t="s">
        <v>122</v>
      </c>
      <c r="E207" s="167" t="s">
        <v>355</v>
      </c>
      <c r="F207" s="168" t="s">
        <v>356</v>
      </c>
      <c r="G207" s="169" t="s">
        <v>278</v>
      </c>
      <c r="H207" s="170">
        <v>56</v>
      </c>
      <c r="I207" s="171"/>
      <c r="J207" s="172">
        <f>ROUND(I207*H207,2)</f>
        <v>0</v>
      </c>
      <c r="K207" s="173"/>
      <c r="L207" s="38"/>
      <c r="M207" s="174" t="s">
        <v>1</v>
      </c>
      <c r="N207" s="175" t="s">
        <v>38</v>
      </c>
      <c r="O207" s="76"/>
      <c r="P207" s="176">
        <f>O207*H207</f>
        <v>0</v>
      </c>
      <c r="Q207" s="176">
        <v>0.0035899999999999999</v>
      </c>
      <c r="R207" s="176">
        <f>Q207*H207</f>
        <v>0.20104</v>
      </c>
      <c r="S207" s="176">
        <v>0</v>
      </c>
      <c r="T207" s="17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78" t="s">
        <v>184</v>
      </c>
      <c r="AT207" s="178" t="s">
        <v>122</v>
      </c>
      <c r="AU207" s="178" t="s">
        <v>80</v>
      </c>
      <c r="AY207" s="18" t="s">
        <v>119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8" t="s">
        <v>78</v>
      </c>
      <c r="BK207" s="179">
        <f>ROUND(I207*H207,2)</f>
        <v>0</v>
      </c>
      <c r="BL207" s="18" t="s">
        <v>184</v>
      </c>
      <c r="BM207" s="178" t="s">
        <v>357</v>
      </c>
    </row>
    <row r="208" s="2" customFormat="1" ht="14.4" customHeight="1">
      <c r="A208" s="37"/>
      <c r="B208" s="165"/>
      <c r="C208" s="166" t="s">
        <v>358</v>
      </c>
      <c r="D208" s="166" t="s">
        <v>122</v>
      </c>
      <c r="E208" s="167" t="s">
        <v>359</v>
      </c>
      <c r="F208" s="168" t="s">
        <v>360</v>
      </c>
      <c r="G208" s="169" t="s">
        <v>278</v>
      </c>
      <c r="H208" s="170">
        <v>5</v>
      </c>
      <c r="I208" s="171"/>
      <c r="J208" s="172">
        <f>ROUND(I208*H208,2)</f>
        <v>0</v>
      </c>
      <c r="K208" s="173"/>
      <c r="L208" s="38"/>
      <c r="M208" s="174" t="s">
        <v>1</v>
      </c>
      <c r="N208" s="175" t="s">
        <v>38</v>
      </c>
      <c r="O208" s="76"/>
      <c r="P208" s="176">
        <f>O208*H208</f>
        <v>0</v>
      </c>
      <c r="Q208" s="176">
        <v>0.0025300000000000001</v>
      </c>
      <c r="R208" s="176">
        <f>Q208*H208</f>
        <v>0.012650000000000002</v>
      </c>
      <c r="S208" s="176">
        <v>0</v>
      </c>
      <c r="T208" s="17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78" t="s">
        <v>184</v>
      </c>
      <c r="AT208" s="178" t="s">
        <v>122</v>
      </c>
      <c r="AU208" s="178" t="s">
        <v>80</v>
      </c>
      <c r="AY208" s="18" t="s">
        <v>119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18" t="s">
        <v>78</v>
      </c>
      <c r="BK208" s="179">
        <f>ROUND(I208*H208,2)</f>
        <v>0</v>
      </c>
      <c r="BL208" s="18" t="s">
        <v>184</v>
      </c>
      <c r="BM208" s="178" t="s">
        <v>361</v>
      </c>
    </row>
    <row r="209" s="2" customFormat="1" ht="19.8" customHeight="1">
      <c r="A209" s="37"/>
      <c r="B209" s="165"/>
      <c r="C209" s="166" t="s">
        <v>362</v>
      </c>
      <c r="D209" s="166" t="s">
        <v>122</v>
      </c>
      <c r="E209" s="167" t="s">
        <v>363</v>
      </c>
      <c r="F209" s="168" t="s">
        <v>364</v>
      </c>
      <c r="G209" s="169" t="s">
        <v>278</v>
      </c>
      <c r="H209" s="170">
        <v>20</v>
      </c>
      <c r="I209" s="171"/>
      <c r="J209" s="172">
        <f>ROUND(I209*H209,2)</f>
        <v>0</v>
      </c>
      <c r="K209" s="173"/>
      <c r="L209" s="38"/>
      <c r="M209" s="174" t="s">
        <v>1</v>
      </c>
      <c r="N209" s="175" t="s">
        <v>38</v>
      </c>
      <c r="O209" s="76"/>
      <c r="P209" s="176">
        <f>O209*H209</f>
        <v>0</v>
      </c>
      <c r="Q209" s="176">
        <v>0.00174</v>
      </c>
      <c r="R209" s="176">
        <f>Q209*H209</f>
        <v>0.034799999999999998</v>
      </c>
      <c r="S209" s="176">
        <v>0</v>
      </c>
      <c r="T209" s="17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78" t="s">
        <v>184</v>
      </c>
      <c r="AT209" s="178" t="s">
        <v>122</v>
      </c>
      <c r="AU209" s="178" t="s">
        <v>80</v>
      </c>
      <c r="AY209" s="18" t="s">
        <v>119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18" t="s">
        <v>78</v>
      </c>
      <c r="BK209" s="179">
        <f>ROUND(I209*H209,2)</f>
        <v>0</v>
      </c>
      <c r="BL209" s="18" t="s">
        <v>184</v>
      </c>
      <c r="BM209" s="178" t="s">
        <v>365</v>
      </c>
    </row>
    <row r="210" s="2" customFormat="1" ht="22.2" customHeight="1">
      <c r="A210" s="37"/>
      <c r="B210" s="165"/>
      <c r="C210" s="166" t="s">
        <v>366</v>
      </c>
      <c r="D210" s="166" t="s">
        <v>122</v>
      </c>
      <c r="E210" s="167" t="s">
        <v>367</v>
      </c>
      <c r="F210" s="168" t="s">
        <v>368</v>
      </c>
      <c r="G210" s="169" t="s">
        <v>278</v>
      </c>
      <c r="H210" s="170">
        <v>80</v>
      </c>
      <c r="I210" s="171"/>
      <c r="J210" s="172">
        <f>ROUND(I210*H210,2)</f>
        <v>0</v>
      </c>
      <c r="K210" s="173"/>
      <c r="L210" s="38"/>
      <c r="M210" s="174" t="s">
        <v>1</v>
      </c>
      <c r="N210" s="175" t="s">
        <v>38</v>
      </c>
      <c r="O210" s="76"/>
      <c r="P210" s="176">
        <f>O210*H210</f>
        <v>0</v>
      </c>
      <c r="Q210" s="176">
        <v>0.0028300000000000001</v>
      </c>
      <c r="R210" s="176">
        <f>Q210*H210</f>
        <v>0.22639999999999999</v>
      </c>
      <c r="S210" s="176">
        <v>0</v>
      </c>
      <c r="T210" s="17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78" t="s">
        <v>184</v>
      </c>
      <c r="AT210" s="178" t="s">
        <v>122</v>
      </c>
      <c r="AU210" s="178" t="s">
        <v>80</v>
      </c>
      <c r="AY210" s="18" t="s">
        <v>119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18" t="s">
        <v>78</v>
      </c>
      <c r="BK210" s="179">
        <f>ROUND(I210*H210,2)</f>
        <v>0</v>
      </c>
      <c r="BL210" s="18" t="s">
        <v>184</v>
      </c>
      <c r="BM210" s="178" t="s">
        <v>369</v>
      </c>
    </row>
    <row r="211" s="2" customFormat="1" ht="22.2" customHeight="1">
      <c r="A211" s="37"/>
      <c r="B211" s="165"/>
      <c r="C211" s="166" t="s">
        <v>370</v>
      </c>
      <c r="D211" s="166" t="s">
        <v>122</v>
      </c>
      <c r="E211" s="167" t="s">
        <v>371</v>
      </c>
      <c r="F211" s="168" t="s">
        <v>372</v>
      </c>
      <c r="G211" s="169" t="s">
        <v>229</v>
      </c>
      <c r="H211" s="170">
        <v>2</v>
      </c>
      <c r="I211" s="171"/>
      <c r="J211" s="172">
        <f>ROUND(I211*H211,2)</f>
        <v>0</v>
      </c>
      <c r="K211" s="173"/>
      <c r="L211" s="38"/>
      <c r="M211" s="174" t="s">
        <v>1</v>
      </c>
      <c r="N211" s="175" t="s">
        <v>38</v>
      </c>
      <c r="O211" s="76"/>
      <c r="P211" s="176">
        <f>O211*H211</f>
        <v>0</v>
      </c>
      <c r="Q211" s="176">
        <v>0.0036600000000000001</v>
      </c>
      <c r="R211" s="176">
        <f>Q211*H211</f>
        <v>0.0073200000000000001</v>
      </c>
      <c r="S211" s="176">
        <v>0</v>
      </c>
      <c r="T211" s="177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78" t="s">
        <v>126</v>
      </c>
      <c r="AT211" s="178" t="s">
        <v>122</v>
      </c>
      <c r="AU211" s="178" t="s">
        <v>80</v>
      </c>
      <c r="AY211" s="18" t="s">
        <v>119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18" t="s">
        <v>78</v>
      </c>
      <c r="BK211" s="179">
        <f>ROUND(I211*H211,2)</f>
        <v>0</v>
      </c>
      <c r="BL211" s="18" t="s">
        <v>126</v>
      </c>
      <c r="BM211" s="178" t="s">
        <v>373</v>
      </c>
    </row>
    <row r="212" s="2" customFormat="1" ht="30" customHeight="1">
      <c r="A212" s="37"/>
      <c r="B212" s="165"/>
      <c r="C212" s="166" t="s">
        <v>374</v>
      </c>
      <c r="D212" s="166" t="s">
        <v>122</v>
      </c>
      <c r="E212" s="167" t="s">
        <v>375</v>
      </c>
      <c r="F212" s="168" t="s">
        <v>376</v>
      </c>
      <c r="G212" s="169" t="s">
        <v>278</v>
      </c>
      <c r="H212" s="170">
        <v>92</v>
      </c>
      <c r="I212" s="171"/>
      <c r="J212" s="172">
        <f>ROUND(I212*H212,2)</f>
        <v>0</v>
      </c>
      <c r="K212" s="173"/>
      <c r="L212" s="38"/>
      <c r="M212" s="174" t="s">
        <v>1</v>
      </c>
      <c r="N212" s="175" t="s">
        <v>38</v>
      </c>
      <c r="O212" s="76"/>
      <c r="P212" s="176">
        <f>O212*H212</f>
        <v>0</v>
      </c>
      <c r="Q212" s="176">
        <v>0.0028</v>
      </c>
      <c r="R212" s="176">
        <f>Q212*H212</f>
        <v>0.2576</v>
      </c>
      <c r="S212" s="176">
        <v>0</v>
      </c>
      <c r="T212" s="17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78" t="s">
        <v>184</v>
      </c>
      <c r="AT212" s="178" t="s">
        <v>122</v>
      </c>
      <c r="AU212" s="178" t="s">
        <v>80</v>
      </c>
      <c r="AY212" s="18" t="s">
        <v>119</v>
      </c>
      <c r="BE212" s="179">
        <f>IF(N212="základní",J212,0)</f>
        <v>0</v>
      </c>
      <c r="BF212" s="179">
        <f>IF(N212="snížená",J212,0)</f>
        <v>0</v>
      </c>
      <c r="BG212" s="179">
        <f>IF(N212="zákl. přenesená",J212,0)</f>
        <v>0</v>
      </c>
      <c r="BH212" s="179">
        <f>IF(N212="sníž. přenesená",J212,0)</f>
        <v>0</v>
      </c>
      <c r="BI212" s="179">
        <f>IF(N212="nulová",J212,0)</f>
        <v>0</v>
      </c>
      <c r="BJ212" s="18" t="s">
        <v>78</v>
      </c>
      <c r="BK212" s="179">
        <f>ROUND(I212*H212,2)</f>
        <v>0</v>
      </c>
      <c r="BL212" s="18" t="s">
        <v>184</v>
      </c>
      <c r="BM212" s="178" t="s">
        <v>377</v>
      </c>
    </row>
    <row r="213" s="2" customFormat="1" ht="22.2" customHeight="1">
      <c r="A213" s="37"/>
      <c r="B213" s="165"/>
      <c r="C213" s="166" t="s">
        <v>378</v>
      </c>
      <c r="D213" s="166" t="s">
        <v>122</v>
      </c>
      <c r="E213" s="167" t="s">
        <v>379</v>
      </c>
      <c r="F213" s="168" t="s">
        <v>380</v>
      </c>
      <c r="G213" s="169" t="s">
        <v>278</v>
      </c>
      <c r="H213" s="170">
        <v>12.779999999999999</v>
      </c>
      <c r="I213" s="171"/>
      <c r="J213" s="172">
        <f>ROUND(I213*H213,2)</f>
        <v>0</v>
      </c>
      <c r="K213" s="173"/>
      <c r="L213" s="38"/>
      <c r="M213" s="174" t="s">
        <v>1</v>
      </c>
      <c r="N213" s="175" t="s">
        <v>38</v>
      </c>
      <c r="O213" s="76"/>
      <c r="P213" s="176">
        <f>O213*H213</f>
        <v>0</v>
      </c>
      <c r="Q213" s="176">
        <v>0.0042900000000000004</v>
      </c>
      <c r="R213" s="176">
        <f>Q213*H213</f>
        <v>0.054826200000000005</v>
      </c>
      <c r="S213" s="176">
        <v>0</v>
      </c>
      <c r="T213" s="17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78" t="s">
        <v>184</v>
      </c>
      <c r="AT213" s="178" t="s">
        <v>122</v>
      </c>
      <c r="AU213" s="178" t="s">
        <v>80</v>
      </c>
      <c r="AY213" s="18" t="s">
        <v>119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18" t="s">
        <v>78</v>
      </c>
      <c r="BK213" s="179">
        <f>ROUND(I213*H213,2)</f>
        <v>0</v>
      </c>
      <c r="BL213" s="18" t="s">
        <v>184</v>
      </c>
      <c r="BM213" s="178" t="s">
        <v>381</v>
      </c>
    </row>
    <row r="214" s="13" customFormat="1">
      <c r="A214" s="13"/>
      <c r="B214" s="180"/>
      <c r="C214" s="13"/>
      <c r="D214" s="181" t="s">
        <v>128</v>
      </c>
      <c r="E214" s="182" t="s">
        <v>1</v>
      </c>
      <c r="F214" s="183" t="s">
        <v>382</v>
      </c>
      <c r="G214" s="13"/>
      <c r="H214" s="184">
        <v>12.779999999999999</v>
      </c>
      <c r="I214" s="185"/>
      <c r="J214" s="13"/>
      <c r="K214" s="13"/>
      <c r="L214" s="180"/>
      <c r="M214" s="186"/>
      <c r="N214" s="187"/>
      <c r="O214" s="187"/>
      <c r="P214" s="187"/>
      <c r="Q214" s="187"/>
      <c r="R214" s="187"/>
      <c r="S214" s="187"/>
      <c r="T214" s="18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2" t="s">
        <v>128</v>
      </c>
      <c r="AU214" s="182" t="s">
        <v>80</v>
      </c>
      <c r="AV214" s="13" t="s">
        <v>80</v>
      </c>
      <c r="AW214" s="13" t="s">
        <v>30</v>
      </c>
      <c r="AX214" s="13" t="s">
        <v>78</v>
      </c>
      <c r="AY214" s="182" t="s">
        <v>119</v>
      </c>
    </row>
    <row r="215" s="2" customFormat="1" ht="30" customHeight="1">
      <c r="A215" s="37"/>
      <c r="B215" s="165"/>
      <c r="C215" s="166" t="s">
        <v>383</v>
      </c>
      <c r="D215" s="166" t="s">
        <v>122</v>
      </c>
      <c r="E215" s="167" t="s">
        <v>384</v>
      </c>
      <c r="F215" s="168" t="s">
        <v>385</v>
      </c>
      <c r="G215" s="169" t="s">
        <v>229</v>
      </c>
      <c r="H215" s="170">
        <v>28</v>
      </c>
      <c r="I215" s="171"/>
      <c r="J215" s="172">
        <f>ROUND(I215*H215,2)</f>
        <v>0</v>
      </c>
      <c r="K215" s="173"/>
      <c r="L215" s="38"/>
      <c r="M215" s="174" t="s">
        <v>1</v>
      </c>
      <c r="N215" s="175" t="s">
        <v>38</v>
      </c>
      <c r="O215" s="76"/>
      <c r="P215" s="176">
        <f>O215*H215</f>
        <v>0</v>
      </c>
      <c r="Q215" s="176">
        <v>0</v>
      </c>
      <c r="R215" s="176">
        <f>Q215*H215</f>
        <v>0</v>
      </c>
      <c r="S215" s="176">
        <v>0</v>
      </c>
      <c r="T215" s="17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78" t="s">
        <v>184</v>
      </c>
      <c r="AT215" s="178" t="s">
        <v>122</v>
      </c>
      <c r="AU215" s="178" t="s">
        <v>80</v>
      </c>
      <c r="AY215" s="18" t="s">
        <v>119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8" t="s">
        <v>78</v>
      </c>
      <c r="BK215" s="179">
        <f>ROUND(I215*H215,2)</f>
        <v>0</v>
      </c>
      <c r="BL215" s="18" t="s">
        <v>184</v>
      </c>
      <c r="BM215" s="178" t="s">
        <v>386</v>
      </c>
    </row>
    <row r="216" s="13" customFormat="1">
      <c r="A216" s="13"/>
      <c r="B216" s="180"/>
      <c r="C216" s="13"/>
      <c r="D216" s="181" t="s">
        <v>128</v>
      </c>
      <c r="E216" s="182" t="s">
        <v>1</v>
      </c>
      <c r="F216" s="183" t="s">
        <v>387</v>
      </c>
      <c r="G216" s="13"/>
      <c r="H216" s="184">
        <v>28</v>
      </c>
      <c r="I216" s="185"/>
      <c r="J216" s="13"/>
      <c r="K216" s="13"/>
      <c r="L216" s="180"/>
      <c r="M216" s="186"/>
      <c r="N216" s="187"/>
      <c r="O216" s="187"/>
      <c r="P216" s="187"/>
      <c r="Q216" s="187"/>
      <c r="R216" s="187"/>
      <c r="S216" s="187"/>
      <c r="T216" s="18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2" t="s">
        <v>128</v>
      </c>
      <c r="AU216" s="182" t="s">
        <v>80</v>
      </c>
      <c r="AV216" s="13" t="s">
        <v>80</v>
      </c>
      <c r="AW216" s="13" t="s">
        <v>30</v>
      </c>
      <c r="AX216" s="13" t="s">
        <v>78</v>
      </c>
      <c r="AY216" s="182" t="s">
        <v>119</v>
      </c>
    </row>
    <row r="217" s="2" customFormat="1" ht="14.4" customHeight="1">
      <c r="A217" s="37"/>
      <c r="B217" s="165"/>
      <c r="C217" s="166" t="s">
        <v>388</v>
      </c>
      <c r="D217" s="166" t="s">
        <v>122</v>
      </c>
      <c r="E217" s="167" t="s">
        <v>389</v>
      </c>
      <c r="F217" s="168" t="s">
        <v>390</v>
      </c>
      <c r="G217" s="169" t="s">
        <v>229</v>
      </c>
      <c r="H217" s="170">
        <v>1</v>
      </c>
      <c r="I217" s="171"/>
      <c r="J217" s="172">
        <f>ROUND(I217*H217,2)</f>
        <v>0</v>
      </c>
      <c r="K217" s="173"/>
      <c r="L217" s="38"/>
      <c r="M217" s="174" t="s">
        <v>1</v>
      </c>
      <c r="N217" s="175" t="s">
        <v>38</v>
      </c>
      <c r="O217" s="76"/>
      <c r="P217" s="176">
        <f>O217*H217</f>
        <v>0</v>
      </c>
      <c r="Q217" s="176">
        <v>0.00189</v>
      </c>
      <c r="R217" s="176">
        <f>Q217*H217</f>
        <v>0.00189</v>
      </c>
      <c r="S217" s="176">
        <v>0</v>
      </c>
      <c r="T217" s="177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78" t="s">
        <v>184</v>
      </c>
      <c r="AT217" s="178" t="s">
        <v>122</v>
      </c>
      <c r="AU217" s="178" t="s">
        <v>80</v>
      </c>
      <c r="AY217" s="18" t="s">
        <v>119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18" t="s">
        <v>78</v>
      </c>
      <c r="BK217" s="179">
        <f>ROUND(I217*H217,2)</f>
        <v>0</v>
      </c>
      <c r="BL217" s="18" t="s">
        <v>184</v>
      </c>
      <c r="BM217" s="178" t="s">
        <v>391</v>
      </c>
    </row>
    <row r="218" s="2" customFormat="1" ht="30" customHeight="1">
      <c r="A218" s="37"/>
      <c r="B218" s="165"/>
      <c r="C218" s="166" t="s">
        <v>392</v>
      </c>
      <c r="D218" s="166" t="s">
        <v>122</v>
      </c>
      <c r="E218" s="167" t="s">
        <v>393</v>
      </c>
      <c r="F218" s="168" t="s">
        <v>394</v>
      </c>
      <c r="G218" s="169" t="s">
        <v>229</v>
      </c>
      <c r="H218" s="170">
        <v>1</v>
      </c>
      <c r="I218" s="171"/>
      <c r="J218" s="172">
        <f>ROUND(I218*H218,2)</f>
        <v>0</v>
      </c>
      <c r="K218" s="173"/>
      <c r="L218" s="38"/>
      <c r="M218" s="174" t="s">
        <v>1</v>
      </c>
      <c r="N218" s="175" t="s">
        <v>38</v>
      </c>
      <c r="O218" s="76"/>
      <c r="P218" s="176">
        <f>O218*H218</f>
        <v>0</v>
      </c>
      <c r="Q218" s="176">
        <v>0.0014</v>
      </c>
      <c r="R218" s="176">
        <f>Q218*H218</f>
        <v>0.0014</v>
      </c>
      <c r="S218" s="176">
        <v>0</v>
      </c>
      <c r="T218" s="17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78" t="s">
        <v>184</v>
      </c>
      <c r="AT218" s="178" t="s">
        <v>122</v>
      </c>
      <c r="AU218" s="178" t="s">
        <v>80</v>
      </c>
      <c r="AY218" s="18" t="s">
        <v>119</v>
      </c>
      <c r="BE218" s="179">
        <f>IF(N218="základní",J218,0)</f>
        <v>0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18" t="s">
        <v>78</v>
      </c>
      <c r="BK218" s="179">
        <f>ROUND(I218*H218,2)</f>
        <v>0</v>
      </c>
      <c r="BL218" s="18" t="s">
        <v>184</v>
      </c>
      <c r="BM218" s="178" t="s">
        <v>395</v>
      </c>
    </row>
    <row r="219" s="2" customFormat="1" ht="22.2" customHeight="1">
      <c r="A219" s="37"/>
      <c r="B219" s="165"/>
      <c r="C219" s="166" t="s">
        <v>396</v>
      </c>
      <c r="D219" s="166" t="s">
        <v>122</v>
      </c>
      <c r="E219" s="167" t="s">
        <v>397</v>
      </c>
      <c r="F219" s="168" t="s">
        <v>398</v>
      </c>
      <c r="G219" s="169" t="s">
        <v>278</v>
      </c>
      <c r="H219" s="170">
        <v>17</v>
      </c>
      <c r="I219" s="171"/>
      <c r="J219" s="172">
        <f>ROUND(I219*H219,2)</f>
        <v>0</v>
      </c>
      <c r="K219" s="173"/>
      <c r="L219" s="38"/>
      <c r="M219" s="174" t="s">
        <v>1</v>
      </c>
      <c r="N219" s="175" t="s">
        <v>38</v>
      </c>
      <c r="O219" s="76"/>
      <c r="P219" s="176">
        <f>O219*H219</f>
        <v>0</v>
      </c>
      <c r="Q219" s="176">
        <v>0.0025999999999999999</v>
      </c>
      <c r="R219" s="176">
        <f>Q219*H219</f>
        <v>0.044199999999999996</v>
      </c>
      <c r="S219" s="176">
        <v>0</v>
      </c>
      <c r="T219" s="177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78" t="s">
        <v>184</v>
      </c>
      <c r="AT219" s="178" t="s">
        <v>122</v>
      </c>
      <c r="AU219" s="178" t="s">
        <v>80</v>
      </c>
      <c r="AY219" s="18" t="s">
        <v>119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18" t="s">
        <v>78</v>
      </c>
      <c r="BK219" s="179">
        <f>ROUND(I219*H219,2)</f>
        <v>0</v>
      </c>
      <c r="BL219" s="18" t="s">
        <v>184</v>
      </c>
      <c r="BM219" s="178" t="s">
        <v>399</v>
      </c>
    </row>
    <row r="220" s="2" customFormat="1" ht="22.2" customHeight="1">
      <c r="A220" s="37"/>
      <c r="B220" s="165"/>
      <c r="C220" s="166" t="s">
        <v>400</v>
      </c>
      <c r="D220" s="166" t="s">
        <v>122</v>
      </c>
      <c r="E220" s="167" t="s">
        <v>401</v>
      </c>
      <c r="F220" s="168" t="s">
        <v>402</v>
      </c>
      <c r="G220" s="169" t="s">
        <v>278</v>
      </c>
      <c r="H220" s="170">
        <v>96.200000000000003</v>
      </c>
      <c r="I220" s="171"/>
      <c r="J220" s="172">
        <f>ROUND(I220*H220,2)</f>
        <v>0</v>
      </c>
      <c r="K220" s="173"/>
      <c r="L220" s="38"/>
      <c r="M220" s="174" t="s">
        <v>1</v>
      </c>
      <c r="N220" s="175" t="s">
        <v>38</v>
      </c>
      <c r="O220" s="76"/>
      <c r="P220" s="176">
        <f>O220*H220</f>
        <v>0</v>
      </c>
      <c r="Q220" s="176">
        <v>0.0032200000000000002</v>
      </c>
      <c r="R220" s="176">
        <f>Q220*H220</f>
        <v>0.30976400000000004</v>
      </c>
      <c r="S220" s="176">
        <v>0</v>
      </c>
      <c r="T220" s="177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78" t="s">
        <v>184</v>
      </c>
      <c r="AT220" s="178" t="s">
        <v>122</v>
      </c>
      <c r="AU220" s="178" t="s">
        <v>80</v>
      </c>
      <c r="AY220" s="18" t="s">
        <v>119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18" t="s">
        <v>78</v>
      </c>
      <c r="BK220" s="179">
        <f>ROUND(I220*H220,2)</f>
        <v>0</v>
      </c>
      <c r="BL220" s="18" t="s">
        <v>184</v>
      </c>
      <c r="BM220" s="178" t="s">
        <v>403</v>
      </c>
    </row>
    <row r="221" s="2" customFormat="1" ht="30" customHeight="1">
      <c r="A221" s="37"/>
      <c r="B221" s="165"/>
      <c r="C221" s="166" t="s">
        <v>404</v>
      </c>
      <c r="D221" s="166" t="s">
        <v>122</v>
      </c>
      <c r="E221" s="167" t="s">
        <v>405</v>
      </c>
      <c r="F221" s="168" t="s">
        <v>406</v>
      </c>
      <c r="G221" s="169" t="s">
        <v>278</v>
      </c>
      <c r="H221" s="170">
        <v>55</v>
      </c>
      <c r="I221" s="171"/>
      <c r="J221" s="172">
        <f>ROUND(I221*H221,2)</f>
        <v>0</v>
      </c>
      <c r="K221" s="173"/>
      <c r="L221" s="38"/>
      <c r="M221" s="174" t="s">
        <v>1</v>
      </c>
      <c r="N221" s="175" t="s">
        <v>38</v>
      </c>
      <c r="O221" s="76"/>
      <c r="P221" s="176">
        <f>O221*H221</f>
        <v>0</v>
      </c>
      <c r="Q221" s="176">
        <v>0.00313</v>
      </c>
      <c r="R221" s="176">
        <f>Q221*H221</f>
        <v>0.17215</v>
      </c>
      <c r="S221" s="176">
        <v>0</v>
      </c>
      <c r="T221" s="17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78" t="s">
        <v>184</v>
      </c>
      <c r="AT221" s="178" t="s">
        <v>122</v>
      </c>
      <c r="AU221" s="178" t="s">
        <v>80</v>
      </c>
      <c r="AY221" s="18" t="s">
        <v>119</v>
      </c>
      <c r="BE221" s="179">
        <f>IF(N221="základní",J221,0)</f>
        <v>0</v>
      </c>
      <c r="BF221" s="179">
        <f>IF(N221="snížená",J221,0)</f>
        <v>0</v>
      </c>
      <c r="BG221" s="179">
        <f>IF(N221="zákl. přenesená",J221,0)</f>
        <v>0</v>
      </c>
      <c r="BH221" s="179">
        <f>IF(N221="sníž. přenesená",J221,0)</f>
        <v>0</v>
      </c>
      <c r="BI221" s="179">
        <f>IF(N221="nulová",J221,0)</f>
        <v>0</v>
      </c>
      <c r="BJ221" s="18" t="s">
        <v>78</v>
      </c>
      <c r="BK221" s="179">
        <f>ROUND(I221*H221,2)</f>
        <v>0</v>
      </c>
      <c r="BL221" s="18" t="s">
        <v>184</v>
      </c>
      <c r="BM221" s="178" t="s">
        <v>407</v>
      </c>
    </row>
    <row r="222" s="2" customFormat="1" ht="14.4" customHeight="1">
      <c r="A222" s="37"/>
      <c r="B222" s="165"/>
      <c r="C222" s="166" t="s">
        <v>408</v>
      </c>
      <c r="D222" s="166" t="s">
        <v>122</v>
      </c>
      <c r="E222" s="167" t="s">
        <v>409</v>
      </c>
      <c r="F222" s="168" t="s">
        <v>410</v>
      </c>
      <c r="G222" s="169" t="s">
        <v>278</v>
      </c>
      <c r="H222" s="170">
        <v>90</v>
      </c>
      <c r="I222" s="171"/>
      <c r="J222" s="172">
        <f>ROUND(I222*H222,2)</f>
        <v>0</v>
      </c>
      <c r="K222" s="173"/>
      <c r="L222" s="38"/>
      <c r="M222" s="174" t="s">
        <v>1</v>
      </c>
      <c r="N222" s="175" t="s">
        <v>38</v>
      </c>
      <c r="O222" s="76"/>
      <c r="P222" s="176">
        <f>O222*H222</f>
        <v>0</v>
      </c>
      <c r="Q222" s="176">
        <v>0.00125</v>
      </c>
      <c r="R222" s="176">
        <f>Q222*H222</f>
        <v>0.1125</v>
      </c>
      <c r="S222" s="176">
        <v>0</v>
      </c>
      <c r="T222" s="17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78" t="s">
        <v>184</v>
      </c>
      <c r="AT222" s="178" t="s">
        <v>122</v>
      </c>
      <c r="AU222" s="178" t="s">
        <v>80</v>
      </c>
      <c r="AY222" s="18" t="s">
        <v>119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18" t="s">
        <v>78</v>
      </c>
      <c r="BK222" s="179">
        <f>ROUND(I222*H222,2)</f>
        <v>0</v>
      </c>
      <c r="BL222" s="18" t="s">
        <v>184</v>
      </c>
      <c r="BM222" s="178" t="s">
        <v>411</v>
      </c>
    </row>
    <row r="223" s="2" customFormat="1" ht="14.4" customHeight="1">
      <c r="A223" s="37"/>
      <c r="B223" s="165"/>
      <c r="C223" s="166" t="s">
        <v>412</v>
      </c>
      <c r="D223" s="166" t="s">
        <v>122</v>
      </c>
      <c r="E223" s="167" t="s">
        <v>413</v>
      </c>
      <c r="F223" s="168" t="s">
        <v>414</v>
      </c>
      <c r="G223" s="169" t="s">
        <v>229</v>
      </c>
      <c r="H223" s="170">
        <v>4</v>
      </c>
      <c r="I223" s="171"/>
      <c r="J223" s="172">
        <f>ROUND(I223*H223,2)</f>
        <v>0</v>
      </c>
      <c r="K223" s="173"/>
      <c r="L223" s="38"/>
      <c r="M223" s="174" t="s">
        <v>1</v>
      </c>
      <c r="N223" s="175" t="s">
        <v>38</v>
      </c>
      <c r="O223" s="76"/>
      <c r="P223" s="176">
        <f>O223*H223</f>
        <v>0</v>
      </c>
      <c r="Q223" s="176">
        <v>0</v>
      </c>
      <c r="R223" s="176">
        <f>Q223*H223</f>
        <v>0</v>
      </c>
      <c r="S223" s="176">
        <v>0</v>
      </c>
      <c r="T223" s="17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78" t="s">
        <v>184</v>
      </c>
      <c r="AT223" s="178" t="s">
        <v>122</v>
      </c>
      <c r="AU223" s="178" t="s">
        <v>80</v>
      </c>
      <c r="AY223" s="18" t="s">
        <v>119</v>
      </c>
      <c r="BE223" s="179">
        <f>IF(N223="základní",J223,0)</f>
        <v>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18" t="s">
        <v>78</v>
      </c>
      <c r="BK223" s="179">
        <f>ROUND(I223*H223,2)</f>
        <v>0</v>
      </c>
      <c r="BL223" s="18" t="s">
        <v>184</v>
      </c>
      <c r="BM223" s="178" t="s">
        <v>415</v>
      </c>
    </row>
    <row r="224" s="2" customFormat="1" ht="14.4" customHeight="1">
      <c r="A224" s="37"/>
      <c r="B224" s="165"/>
      <c r="C224" s="166" t="s">
        <v>416</v>
      </c>
      <c r="D224" s="166" t="s">
        <v>122</v>
      </c>
      <c r="E224" s="167" t="s">
        <v>417</v>
      </c>
      <c r="F224" s="168" t="s">
        <v>418</v>
      </c>
      <c r="G224" s="169" t="s">
        <v>278</v>
      </c>
      <c r="H224" s="170">
        <v>38</v>
      </c>
      <c r="I224" s="171"/>
      <c r="J224" s="172">
        <f>ROUND(I224*H224,2)</f>
        <v>0</v>
      </c>
      <c r="K224" s="173"/>
      <c r="L224" s="38"/>
      <c r="M224" s="174" t="s">
        <v>1</v>
      </c>
      <c r="N224" s="175" t="s">
        <v>38</v>
      </c>
      <c r="O224" s="76"/>
      <c r="P224" s="176">
        <f>O224*H224</f>
        <v>0</v>
      </c>
      <c r="Q224" s="176">
        <v>3.0000000000000001E-05</v>
      </c>
      <c r="R224" s="176">
        <f>Q224*H224</f>
        <v>0.00114</v>
      </c>
      <c r="S224" s="176">
        <v>0</v>
      </c>
      <c r="T224" s="177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78" t="s">
        <v>184</v>
      </c>
      <c r="AT224" s="178" t="s">
        <v>122</v>
      </c>
      <c r="AU224" s="178" t="s">
        <v>80</v>
      </c>
      <c r="AY224" s="18" t="s">
        <v>119</v>
      </c>
      <c r="BE224" s="179">
        <f>IF(N224="základní",J224,0)</f>
        <v>0</v>
      </c>
      <c r="BF224" s="179">
        <f>IF(N224="snížená",J224,0)</f>
        <v>0</v>
      </c>
      <c r="BG224" s="179">
        <f>IF(N224="zákl. přenesená",J224,0)</f>
        <v>0</v>
      </c>
      <c r="BH224" s="179">
        <f>IF(N224="sníž. přenesená",J224,0)</f>
        <v>0</v>
      </c>
      <c r="BI224" s="179">
        <f>IF(N224="nulová",J224,0)</f>
        <v>0</v>
      </c>
      <c r="BJ224" s="18" t="s">
        <v>78</v>
      </c>
      <c r="BK224" s="179">
        <f>ROUND(I224*H224,2)</f>
        <v>0</v>
      </c>
      <c r="BL224" s="18" t="s">
        <v>184</v>
      </c>
      <c r="BM224" s="178" t="s">
        <v>419</v>
      </c>
    </row>
    <row r="225" s="2" customFormat="1" ht="14.4" customHeight="1">
      <c r="A225" s="37"/>
      <c r="B225" s="165"/>
      <c r="C225" s="166" t="s">
        <v>420</v>
      </c>
      <c r="D225" s="166" t="s">
        <v>122</v>
      </c>
      <c r="E225" s="167" t="s">
        <v>421</v>
      </c>
      <c r="F225" s="168" t="s">
        <v>422</v>
      </c>
      <c r="G225" s="169" t="s">
        <v>229</v>
      </c>
      <c r="H225" s="170">
        <v>2</v>
      </c>
      <c r="I225" s="171"/>
      <c r="J225" s="172">
        <f>ROUND(I225*H225,2)</f>
        <v>0</v>
      </c>
      <c r="K225" s="173"/>
      <c r="L225" s="38"/>
      <c r="M225" s="174" t="s">
        <v>1</v>
      </c>
      <c r="N225" s="175" t="s">
        <v>38</v>
      </c>
      <c r="O225" s="76"/>
      <c r="P225" s="176">
        <f>O225*H225</f>
        <v>0</v>
      </c>
      <c r="Q225" s="176">
        <v>0</v>
      </c>
      <c r="R225" s="176">
        <f>Q225*H225</f>
        <v>0</v>
      </c>
      <c r="S225" s="176">
        <v>0.016500000000000001</v>
      </c>
      <c r="T225" s="177">
        <f>S225*H225</f>
        <v>0.033000000000000002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78" t="s">
        <v>184</v>
      </c>
      <c r="AT225" s="178" t="s">
        <v>122</v>
      </c>
      <c r="AU225" s="178" t="s">
        <v>80</v>
      </c>
      <c r="AY225" s="18" t="s">
        <v>119</v>
      </c>
      <c r="BE225" s="179">
        <f>IF(N225="základní",J225,0)</f>
        <v>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18" t="s">
        <v>78</v>
      </c>
      <c r="BK225" s="179">
        <f>ROUND(I225*H225,2)</f>
        <v>0</v>
      </c>
      <c r="BL225" s="18" t="s">
        <v>184</v>
      </c>
      <c r="BM225" s="178" t="s">
        <v>423</v>
      </c>
    </row>
    <row r="226" s="2" customFormat="1" ht="14.4" customHeight="1">
      <c r="A226" s="37"/>
      <c r="B226" s="165"/>
      <c r="C226" s="166" t="s">
        <v>424</v>
      </c>
      <c r="D226" s="166" t="s">
        <v>122</v>
      </c>
      <c r="E226" s="167" t="s">
        <v>425</v>
      </c>
      <c r="F226" s="168" t="s">
        <v>426</v>
      </c>
      <c r="G226" s="169" t="s">
        <v>229</v>
      </c>
      <c r="H226" s="170">
        <v>4</v>
      </c>
      <c r="I226" s="171"/>
      <c r="J226" s="172">
        <f>ROUND(I226*H226,2)</f>
        <v>0</v>
      </c>
      <c r="K226" s="173"/>
      <c r="L226" s="38"/>
      <c r="M226" s="174" t="s">
        <v>1</v>
      </c>
      <c r="N226" s="175" t="s">
        <v>38</v>
      </c>
      <c r="O226" s="76"/>
      <c r="P226" s="176">
        <f>O226*H226</f>
        <v>0</v>
      </c>
      <c r="Q226" s="176">
        <v>0</v>
      </c>
      <c r="R226" s="176">
        <f>Q226*H226</f>
        <v>0</v>
      </c>
      <c r="S226" s="176">
        <v>0</v>
      </c>
      <c r="T226" s="17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78" t="s">
        <v>184</v>
      </c>
      <c r="AT226" s="178" t="s">
        <v>122</v>
      </c>
      <c r="AU226" s="178" t="s">
        <v>80</v>
      </c>
      <c r="AY226" s="18" t="s">
        <v>119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18" t="s">
        <v>78</v>
      </c>
      <c r="BK226" s="179">
        <f>ROUND(I226*H226,2)</f>
        <v>0</v>
      </c>
      <c r="BL226" s="18" t="s">
        <v>184</v>
      </c>
      <c r="BM226" s="178" t="s">
        <v>427</v>
      </c>
    </row>
    <row r="227" s="2" customFormat="1" ht="19.8" customHeight="1">
      <c r="A227" s="37"/>
      <c r="B227" s="165"/>
      <c r="C227" s="197" t="s">
        <v>428</v>
      </c>
      <c r="D227" s="197" t="s">
        <v>187</v>
      </c>
      <c r="E227" s="198" t="s">
        <v>429</v>
      </c>
      <c r="F227" s="199" t="s">
        <v>430</v>
      </c>
      <c r="G227" s="200" t="s">
        <v>229</v>
      </c>
      <c r="H227" s="201">
        <v>4</v>
      </c>
      <c r="I227" s="202"/>
      <c r="J227" s="203">
        <f>ROUND(I227*H227,2)</f>
        <v>0</v>
      </c>
      <c r="K227" s="204"/>
      <c r="L227" s="205"/>
      <c r="M227" s="206" t="s">
        <v>1</v>
      </c>
      <c r="N227" s="207" t="s">
        <v>38</v>
      </c>
      <c r="O227" s="76"/>
      <c r="P227" s="176">
        <f>O227*H227</f>
        <v>0</v>
      </c>
      <c r="Q227" s="176">
        <v>0.0022000000000000001</v>
      </c>
      <c r="R227" s="176">
        <f>Q227*H227</f>
        <v>0.0088000000000000005</v>
      </c>
      <c r="S227" s="176">
        <v>0</v>
      </c>
      <c r="T227" s="17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78" t="s">
        <v>190</v>
      </c>
      <c r="AT227" s="178" t="s">
        <v>187</v>
      </c>
      <c r="AU227" s="178" t="s">
        <v>80</v>
      </c>
      <c r="AY227" s="18" t="s">
        <v>119</v>
      </c>
      <c r="BE227" s="179">
        <f>IF(N227="základní",J227,0)</f>
        <v>0</v>
      </c>
      <c r="BF227" s="179">
        <f>IF(N227="snížená",J227,0)</f>
        <v>0</v>
      </c>
      <c r="BG227" s="179">
        <f>IF(N227="zákl. přenesená",J227,0)</f>
        <v>0</v>
      </c>
      <c r="BH227" s="179">
        <f>IF(N227="sníž. přenesená",J227,0)</f>
        <v>0</v>
      </c>
      <c r="BI227" s="179">
        <f>IF(N227="nulová",J227,0)</f>
        <v>0</v>
      </c>
      <c r="BJ227" s="18" t="s">
        <v>78</v>
      </c>
      <c r="BK227" s="179">
        <f>ROUND(I227*H227,2)</f>
        <v>0</v>
      </c>
      <c r="BL227" s="18" t="s">
        <v>184</v>
      </c>
      <c r="BM227" s="178" t="s">
        <v>431</v>
      </c>
    </row>
    <row r="228" s="13" customFormat="1">
      <c r="A228" s="13"/>
      <c r="B228" s="180"/>
      <c r="C228" s="13"/>
      <c r="D228" s="181" t="s">
        <v>128</v>
      </c>
      <c r="E228" s="13"/>
      <c r="F228" s="183" t="s">
        <v>432</v>
      </c>
      <c r="G228" s="13"/>
      <c r="H228" s="184">
        <v>4</v>
      </c>
      <c r="I228" s="185"/>
      <c r="J228" s="13"/>
      <c r="K228" s="13"/>
      <c r="L228" s="180"/>
      <c r="M228" s="186"/>
      <c r="N228" s="187"/>
      <c r="O228" s="187"/>
      <c r="P228" s="187"/>
      <c r="Q228" s="187"/>
      <c r="R228" s="187"/>
      <c r="S228" s="187"/>
      <c r="T228" s="18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2" t="s">
        <v>128</v>
      </c>
      <c r="AU228" s="182" t="s">
        <v>80</v>
      </c>
      <c r="AV228" s="13" t="s">
        <v>80</v>
      </c>
      <c r="AW228" s="13" t="s">
        <v>3</v>
      </c>
      <c r="AX228" s="13" t="s">
        <v>78</v>
      </c>
      <c r="AY228" s="182" t="s">
        <v>119</v>
      </c>
    </row>
    <row r="229" s="2" customFormat="1" ht="22.2" customHeight="1">
      <c r="A229" s="37"/>
      <c r="B229" s="165"/>
      <c r="C229" s="166" t="s">
        <v>433</v>
      </c>
      <c r="D229" s="166" t="s">
        <v>122</v>
      </c>
      <c r="E229" s="167" t="s">
        <v>434</v>
      </c>
      <c r="F229" s="168" t="s">
        <v>435</v>
      </c>
      <c r="G229" s="169" t="s">
        <v>199</v>
      </c>
      <c r="H229" s="208"/>
      <c r="I229" s="171"/>
      <c r="J229" s="172">
        <f>ROUND(I229*H229,2)</f>
        <v>0</v>
      </c>
      <c r="K229" s="173"/>
      <c r="L229" s="38"/>
      <c r="M229" s="174" t="s">
        <v>1</v>
      </c>
      <c r="N229" s="175" t="s">
        <v>38</v>
      </c>
      <c r="O229" s="76"/>
      <c r="P229" s="176">
        <f>O229*H229</f>
        <v>0</v>
      </c>
      <c r="Q229" s="176">
        <v>0</v>
      </c>
      <c r="R229" s="176">
        <f>Q229*H229</f>
        <v>0</v>
      </c>
      <c r="S229" s="176">
        <v>0</v>
      </c>
      <c r="T229" s="17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78" t="s">
        <v>184</v>
      </c>
      <c r="AT229" s="178" t="s">
        <v>122</v>
      </c>
      <c r="AU229" s="178" t="s">
        <v>80</v>
      </c>
      <c r="AY229" s="18" t="s">
        <v>119</v>
      </c>
      <c r="BE229" s="179">
        <f>IF(N229="základní",J229,0)</f>
        <v>0</v>
      </c>
      <c r="BF229" s="179">
        <f>IF(N229="snížená",J229,0)</f>
        <v>0</v>
      </c>
      <c r="BG229" s="179">
        <f>IF(N229="zákl. přenesená",J229,0)</f>
        <v>0</v>
      </c>
      <c r="BH229" s="179">
        <f>IF(N229="sníž. přenesená",J229,0)</f>
        <v>0</v>
      </c>
      <c r="BI229" s="179">
        <f>IF(N229="nulová",J229,0)</f>
        <v>0</v>
      </c>
      <c r="BJ229" s="18" t="s">
        <v>78</v>
      </c>
      <c r="BK229" s="179">
        <f>ROUND(I229*H229,2)</f>
        <v>0</v>
      </c>
      <c r="BL229" s="18" t="s">
        <v>184</v>
      </c>
      <c r="BM229" s="178" t="s">
        <v>436</v>
      </c>
    </row>
    <row r="230" s="12" customFormat="1" ht="22.8" customHeight="1">
      <c r="A230" s="12"/>
      <c r="B230" s="152"/>
      <c r="C230" s="12"/>
      <c r="D230" s="153" t="s">
        <v>72</v>
      </c>
      <c r="E230" s="163" t="s">
        <v>437</v>
      </c>
      <c r="F230" s="163" t="s">
        <v>438</v>
      </c>
      <c r="G230" s="12"/>
      <c r="H230" s="12"/>
      <c r="I230" s="155"/>
      <c r="J230" s="164">
        <f>BK230</f>
        <v>0</v>
      </c>
      <c r="K230" s="12"/>
      <c r="L230" s="152"/>
      <c r="M230" s="157"/>
      <c r="N230" s="158"/>
      <c r="O230" s="158"/>
      <c r="P230" s="159">
        <f>SUM(P231:P246)</f>
        <v>0</v>
      </c>
      <c r="Q230" s="158"/>
      <c r="R230" s="159">
        <f>SUM(R231:R246)</f>
        <v>0.30776408</v>
      </c>
      <c r="S230" s="158"/>
      <c r="T230" s="160">
        <f>SUM(T231:T246)</f>
        <v>0.083400000000000002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53" t="s">
        <v>80</v>
      </c>
      <c r="AT230" s="161" t="s">
        <v>72</v>
      </c>
      <c r="AU230" s="161" t="s">
        <v>78</v>
      </c>
      <c r="AY230" s="153" t="s">
        <v>119</v>
      </c>
      <c r="BK230" s="162">
        <f>SUM(BK231:BK246)</f>
        <v>0</v>
      </c>
    </row>
    <row r="231" s="2" customFormat="1" ht="14.4" customHeight="1">
      <c r="A231" s="37"/>
      <c r="B231" s="165"/>
      <c r="C231" s="166" t="s">
        <v>439</v>
      </c>
      <c r="D231" s="166" t="s">
        <v>122</v>
      </c>
      <c r="E231" s="167" t="s">
        <v>440</v>
      </c>
      <c r="F231" s="168" t="s">
        <v>441</v>
      </c>
      <c r="G231" s="169" t="s">
        <v>125</v>
      </c>
      <c r="H231" s="170">
        <v>4.7039999999999997</v>
      </c>
      <c r="I231" s="171"/>
      <c r="J231" s="172">
        <f>ROUND(I231*H231,2)</f>
        <v>0</v>
      </c>
      <c r="K231" s="173"/>
      <c r="L231" s="38"/>
      <c r="M231" s="174" t="s">
        <v>1</v>
      </c>
      <c r="N231" s="175" t="s">
        <v>38</v>
      </c>
      <c r="O231" s="76"/>
      <c r="P231" s="176">
        <f>O231*H231</f>
        <v>0</v>
      </c>
      <c r="Q231" s="176">
        <v>0</v>
      </c>
      <c r="R231" s="176">
        <f>Q231*H231</f>
        <v>0</v>
      </c>
      <c r="S231" s="176">
        <v>0</v>
      </c>
      <c r="T231" s="17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78" t="s">
        <v>184</v>
      </c>
      <c r="AT231" s="178" t="s">
        <v>122</v>
      </c>
      <c r="AU231" s="178" t="s">
        <v>80</v>
      </c>
      <c r="AY231" s="18" t="s">
        <v>119</v>
      </c>
      <c r="BE231" s="179">
        <f>IF(N231="základní",J231,0)</f>
        <v>0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18" t="s">
        <v>78</v>
      </c>
      <c r="BK231" s="179">
        <f>ROUND(I231*H231,2)</f>
        <v>0</v>
      </c>
      <c r="BL231" s="18" t="s">
        <v>184</v>
      </c>
      <c r="BM231" s="178" t="s">
        <v>442</v>
      </c>
    </row>
    <row r="232" s="13" customFormat="1">
      <c r="A232" s="13"/>
      <c r="B232" s="180"/>
      <c r="C232" s="13"/>
      <c r="D232" s="181" t="s">
        <v>128</v>
      </c>
      <c r="E232" s="182" t="s">
        <v>1</v>
      </c>
      <c r="F232" s="183" t="s">
        <v>443</v>
      </c>
      <c r="G232" s="13"/>
      <c r="H232" s="184">
        <v>4.7039999999999997</v>
      </c>
      <c r="I232" s="185"/>
      <c r="J232" s="13"/>
      <c r="K232" s="13"/>
      <c r="L232" s="180"/>
      <c r="M232" s="186"/>
      <c r="N232" s="187"/>
      <c r="O232" s="187"/>
      <c r="P232" s="187"/>
      <c r="Q232" s="187"/>
      <c r="R232" s="187"/>
      <c r="S232" s="187"/>
      <c r="T232" s="18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2" t="s">
        <v>128</v>
      </c>
      <c r="AU232" s="182" t="s">
        <v>80</v>
      </c>
      <c r="AV232" s="13" t="s">
        <v>80</v>
      </c>
      <c r="AW232" s="13" t="s">
        <v>30</v>
      </c>
      <c r="AX232" s="13" t="s">
        <v>78</v>
      </c>
      <c r="AY232" s="182" t="s">
        <v>119</v>
      </c>
    </row>
    <row r="233" s="2" customFormat="1" ht="14.4" customHeight="1">
      <c r="A233" s="37"/>
      <c r="B233" s="165"/>
      <c r="C233" s="197" t="s">
        <v>444</v>
      </c>
      <c r="D233" s="197" t="s">
        <v>187</v>
      </c>
      <c r="E233" s="198" t="s">
        <v>445</v>
      </c>
      <c r="F233" s="199" t="s">
        <v>446</v>
      </c>
      <c r="G233" s="200" t="s">
        <v>125</v>
      </c>
      <c r="H233" s="201">
        <v>5.1740000000000004</v>
      </c>
      <c r="I233" s="202"/>
      <c r="J233" s="203">
        <f>ROUND(I233*H233,2)</f>
        <v>0</v>
      </c>
      <c r="K233" s="204"/>
      <c r="L233" s="205"/>
      <c r="M233" s="206" t="s">
        <v>1</v>
      </c>
      <c r="N233" s="207" t="s">
        <v>38</v>
      </c>
      <c r="O233" s="76"/>
      <c r="P233" s="176">
        <f>O233*H233</f>
        <v>0</v>
      </c>
      <c r="Q233" s="176">
        <v>0.0076</v>
      </c>
      <c r="R233" s="176">
        <f>Q233*H233</f>
        <v>0.0393224</v>
      </c>
      <c r="S233" s="176">
        <v>0</v>
      </c>
      <c r="T233" s="17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78" t="s">
        <v>190</v>
      </c>
      <c r="AT233" s="178" t="s">
        <v>187</v>
      </c>
      <c r="AU233" s="178" t="s">
        <v>80</v>
      </c>
      <c r="AY233" s="18" t="s">
        <v>119</v>
      </c>
      <c r="BE233" s="179">
        <f>IF(N233="základní",J233,0)</f>
        <v>0</v>
      </c>
      <c r="BF233" s="179">
        <f>IF(N233="snížená",J233,0)</f>
        <v>0</v>
      </c>
      <c r="BG233" s="179">
        <f>IF(N233="zákl. přenesená",J233,0)</f>
        <v>0</v>
      </c>
      <c r="BH233" s="179">
        <f>IF(N233="sníž. přenesená",J233,0)</f>
        <v>0</v>
      </c>
      <c r="BI233" s="179">
        <f>IF(N233="nulová",J233,0)</f>
        <v>0</v>
      </c>
      <c r="BJ233" s="18" t="s">
        <v>78</v>
      </c>
      <c r="BK233" s="179">
        <f>ROUND(I233*H233,2)</f>
        <v>0</v>
      </c>
      <c r="BL233" s="18" t="s">
        <v>184</v>
      </c>
      <c r="BM233" s="178" t="s">
        <v>447</v>
      </c>
    </row>
    <row r="234" s="13" customFormat="1">
      <c r="A234" s="13"/>
      <c r="B234" s="180"/>
      <c r="C234" s="13"/>
      <c r="D234" s="181" t="s">
        <v>128</v>
      </c>
      <c r="E234" s="13"/>
      <c r="F234" s="183" t="s">
        <v>448</v>
      </c>
      <c r="G234" s="13"/>
      <c r="H234" s="184">
        <v>5.1740000000000004</v>
      </c>
      <c r="I234" s="185"/>
      <c r="J234" s="13"/>
      <c r="K234" s="13"/>
      <c r="L234" s="180"/>
      <c r="M234" s="186"/>
      <c r="N234" s="187"/>
      <c r="O234" s="187"/>
      <c r="P234" s="187"/>
      <c r="Q234" s="187"/>
      <c r="R234" s="187"/>
      <c r="S234" s="187"/>
      <c r="T234" s="18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2" t="s">
        <v>128</v>
      </c>
      <c r="AU234" s="182" t="s">
        <v>80</v>
      </c>
      <c r="AV234" s="13" t="s">
        <v>80</v>
      </c>
      <c r="AW234" s="13" t="s">
        <v>3</v>
      </c>
      <c r="AX234" s="13" t="s">
        <v>78</v>
      </c>
      <c r="AY234" s="182" t="s">
        <v>119</v>
      </c>
    </row>
    <row r="235" s="2" customFormat="1" ht="22.2" customHeight="1">
      <c r="A235" s="37"/>
      <c r="B235" s="165"/>
      <c r="C235" s="166" t="s">
        <v>449</v>
      </c>
      <c r="D235" s="166" t="s">
        <v>122</v>
      </c>
      <c r="E235" s="167" t="s">
        <v>450</v>
      </c>
      <c r="F235" s="168" t="s">
        <v>451</v>
      </c>
      <c r="G235" s="169" t="s">
        <v>229</v>
      </c>
      <c r="H235" s="170">
        <v>8</v>
      </c>
      <c r="I235" s="171"/>
      <c r="J235" s="172">
        <f>ROUND(I235*H235,2)</f>
        <v>0</v>
      </c>
      <c r="K235" s="173"/>
      <c r="L235" s="38"/>
      <c r="M235" s="174" t="s">
        <v>1</v>
      </c>
      <c r="N235" s="175" t="s">
        <v>38</v>
      </c>
      <c r="O235" s="76"/>
      <c r="P235" s="176">
        <f>O235*H235</f>
        <v>0</v>
      </c>
      <c r="Q235" s="176">
        <v>0.00025999999999999998</v>
      </c>
      <c r="R235" s="176">
        <f>Q235*H235</f>
        <v>0.0020799999999999998</v>
      </c>
      <c r="S235" s="176">
        <v>0</v>
      </c>
      <c r="T235" s="17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78" t="s">
        <v>184</v>
      </c>
      <c r="AT235" s="178" t="s">
        <v>122</v>
      </c>
      <c r="AU235" s="178" t="s">
        <v>80</v>
      </c>
      <c r="AY235" s="18" t="s">
        <v>119</v>
      </c>
      <c r="BE235" s="179">
        <f>IF(N235="základní",J235,0)</f>
        <v>0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18" t="s">
        <v>78</v>
      </c>
      <c r="BK235" s="179">
        <f>ROUND(I235*H235,2)</f>
        <v>0</v>
      </c>
      <c r="BL235" s="18" t="s">
        <v>184</v>
      </c>
      <c r="BM235" s="178" t="s">
        <v>452</v>
      </c>
    </row>
    <row r="236" s="13" customFormat="1">
      <c r="A236" s="13"/>
      <c r="B236" s="180"/>
      <c r="C236" s="13"/>
      <c r="D236" s="181" t="s">
        <v>128</v>
      </c>
      <c r="E236" s="182" t="s">
        <v>1</v>
      </c>
      <c r="F236" s="183" t="s">
        <v>453</v>
      </c>
      <c r="G236" s="13"/>
      <c r="H236" s="184">
        <v>8</v>
      </c>
      <c r="I236" s="185"/>
      <c r="J236" s="13"/>
      <c r="K236" s="13"/>
      <c r="L236" s="180"/>
      <c r="M236" s="186"/>
      <c r="N236" s="187"/>
      <c r="O236" s="187"/>
      <c r="P236" s="187"/>
      <c r="Q236" s="187"/>
      <c r="R236" s="187"/>
      <c r="S236" s="187"/>
      <c r="T236" s="18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2" t="s">
        <v>128</v>
      </c>
      <c r="AU236" s="182" t="s">
        <v>80</v>
      </c>
      <c r="AV236" s="13" t="s">
        <v>80</v>
      </c>
      <c r="AW236" s="13" t="s">
        <v>30</v>
      </c>
      <c r="AX236" s="13" t="s">
        <v>78</v>
      </c>
      <c r="AY236" s="182" t="s">
        <v>119</v>
      </c>
    </row>
    <row r="237" s="2" customFormat="1" ht="22.2" customHeight="1">
      <c r="A237" s="37"/>
      <c r="B237" s="165"/>
      <c r="C237" s="166" t="s">
        <v>454</v>
      </c>
      <c r="D237" s="166" t="s">
        <v>122</v>
      </c>
      <c r="E237" s="167" t="s">
        <v>455</v>
      </c>
      <c r="F237" s="168" t="s">
        <v>456</v>
      </c>
      <c r="G237" s="169" t="s">
        <v>229</v>
      </c>
      <c r="H237" s="170">
        <v>6</v>
      </c>
      <c r="I237" s="171"/>
      <c r="J237" s="172">
        <f>ROUND(I237*H237,2)</f>
        <v>0</v>
      </c>
      <c r="K237" s="173"/>
      <c r="L237" s="38"/>
      <c r="M237" s="174" t="s">
        <v>1</v>
      </c>
      <c r="N237" s="175" t="s">
        <v>38</v>
      </c>
      <c r="O237" s="76"/>
      <c r="P237" s="176">
        <f>O237*H237</f>
        <v>0</v>
      </c>
      <c r="Q237" s="176">
        <v>0.00025999999999999998</v>
      </c>
      <c r="R237" s="176">
        <f>Q237*H237</f>
        <v>0.0015599999999999998</v>
      </c>
      <c r="S237" s="176">
        <v>0</v>
      </c>
      <c r="T237" s="17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78" t="s">
        <v>184</v>
      </c>
      <c r="AT237" s="178" t="s">
        <v>122</v>
      </c>
      <c r="AU237" s="178" t="s">
        <v>80</v>
      </c>
      <c r="AY237" s="18" t="s">
        <v>119</v>
      </c>
      <c r="BE237" s="179">
        <f>IF(N237="základní",J237,0)</f>
        <v>0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18" t="s">
        <v>78</v>
      </c>
      <c r="BK237" s="179">
        <f>ROUND(I237*H237,2)</f>
        <v>0</v>
      </c>
      <c r="BL237" s="18" t="s">
        <v>184</v>
      </c>
      <c r="BM237" s="178" t="s">
        <v>457</v>
      </c>
    </row>
    <row r="238" s="13" customFormat="1">
      <c r="A238" s="13"/>
      <c r="B238" s="180"/>
      <c r="C238" s="13"/>
      <c r="D238" s="181" t="s">
        <v>128</v>
      </c>
      <c r="E238" s="182" t="s">
        <v>1</v>
      </c>
      <c r="F238" s="183" t="s">
        <v>458</v>
      </c>
      <c r="G238" s="13"/>
      <c r="H238" s="184">
        <v>6</v>
      </c>
      <c r="I238" s="185"/>
      <c r="J238" s="13"/>
      <c r="K238" s="13"/>
      <c r="L238" s="180"/>
      <c r="M238" s="186"/>
      <c r="N238" s="187"/>
      <c r="O238" s="187"/>
      <c r="P238" s="187"/>
      <c r="Q238" s="187"/>
      <c r="R238" s="187"/>
      <c r="S238" s="187"/>
      <c r="T238" s="18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2" t="s">
        <v>128</v>
      </c>
      <c r="AU238" s="182" t="s">
        <v>80</v>
      </c>
      <c r="AV238" s="13" t="s">
        <v>80</v>
      </c>
      <c r="AW238" s="13" t="s">
        <v>30</v>
      </c>
      <c r="AX238" s="13" t="s">
        <v>78</v>
      </c>
      <c r="AY238" s="182" t="s">
        <v>119</v>
      </c>
    </row>
    <row r="239" s="2" customFormat="1" ht="19.8" customHeight="1">
      <c r="A239" s="37"/>
      <c r="B239" s="165"/>
      <c r="C239" s="197" t="s">
        <v>459</v>
      </c>
      <c r="D239" s="197" t="s">
        <v>187</v>
      </c>
      <c r="E239" s="198" t="s">
        <v>460</v>
      </c>
      <c r="F239" s="199" t="s">
        <v>461</v>
      </c>
      <c r="G239" s="200" t="s">
        <v>125</v>
      </c>
      <c r="H239" s="201">
        <v>7.6189999999999998</v>
      </c>
      <c r="I239" s="202"/>
      <c r="J239" s="203">
        <f>ROUND(I239*H239,2)</f>
        <v>0</v>
      </c>
      <c r="K239" s="204"/>
      <c r="L239" s="205"/>
      <c r="M239" s="206" t="s">
        <v>1</v>
      </c>
      <c r="N239" s="207" t="s">
        <v>38</v>
      </c>
      <c r="O239" s="76"/>
      <c r="P239" s="176">
        <f>O239*H239</f>
        <v>0</v>
      </c>
      <c r="Q239" s="176">
        <v>0.034720000000000001</v>
      </c>
      <c r="R239" s="176">
        <f>Q239*H239</f>
        <v>0.26453167999999999</v>
      </c>
      <c r="S239" s="176">
        <v>0</v>
      </c>
      <c r="T239" s="17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78" t="s">
        <v>190</v>
      </c>
      <c r="AT239" s="178" t="s">
        <v>187</v>
      </c>
      <c r="AU239" s="178" t="s">
        <v>80</v>
      </c>
      <c r="AY239" s="18" t="s">
        <v>119</v>
      </c>
      <c r="BE239" s="179">
        <f>IF(N239="základní",J239,0)</f>
        <v>0</v>
      </c>
      <c r="BF239" s="179">
        <f>IF(N239="snížená",J239,0)</f>
        <v>0</v>
      </c>
      <c r="BG239" s="179">
        <f>IF(N239="zákl. přenesená",J239,0)</f>
        <v>0</v>
      </c>
      <c r="BH239" s="179">
        <f>IF(N239="sníž. přenesená",J239,0)</f>
        <v>0</v>
      </c>
      <c r="BI239" s="179">
        <f>IF(N239="nulová",J239,0)</f>
        <v>0</v>
      </c>
      <c r="BJ239" s="18" t="s">
        <v>78</v>
      </c>
      <c r="BK239" s="179">
        <f>ROUND(I239*H239,2)</f>
        <v>0</v>
      </c>
      <c r="BL239" s="18" t="s">
        <v>184</v>
      </c>
      <c r="BM239" s="178" t="s">
        <v>462</v>
      </c>
    </row>
    <row r="240" s="13" customFormat="1">
      <c r="A240" s="13"/>
      <c r="B240" s="180"/>
      <c r="C240" s="13"/>
      <c r="D240" s="181" t="s">
        <v>128</v>
      </c>
      <c r="E240" s="182" t="s">
        <v>1</v>
      </c>
      <c r="F240" s="183" t="s">
        <v>463</v>
      </c>
      <c r="G240" s="13"/>
      <c r="H240" s="184">
        <v>4.1040000000000001</v>
      </c>
      <c r="I240" s="185"/>
      <c r="J240" s="13"/>
      <c r="K240" s="13"/>
      <c r="L240" s="180"/>
      <c r="M240" s="186"/>
      <c r="N240" s="187"/>
      <c r="O240" s="187"/>
      <c r="P240" s="187"/>
      <c r="Q240" s="187"/>
      <c r="R240" s="187"/>
      <c r="S240" s="187"/>
      <c r="T240" s="18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82" t="s">
        <v>128</v>
      </c>
      <c r="AU240" s="182" t="s">
        <v>80</v>
      </c>
      <c r="AV240" s="13" t="s">
        <v>80</v>
      </c>
      <c r="AW240" s="13" t="s">
        <v>30</v>
      </c>
      <c r="AX240" s="13" t="s">
        <v>73</v>
      </c>
      <c r="AY240" s="182" t="s">
        <v>119</v>
      </c>
    </row>
    <row r="241" s="13" customFormat="1">
      <c r="A241" s="13"/>
      <c r="B241" s="180"/>
      <c r="C241" s="13"/>
      <c r="D241" s="181" t="s">
        <v>128</v>
      </c>
      <c r="E241" s="182" t="s">
        <v>1</v>
      </c>
      <c r="F241" s="183" t="s">
        <v>464</v>
      </c>
      <c r="G241" s="13"/>
      <c r="H241" s="184">
        <v>3.5150000000000001</v>
      </c>
      <c r="I241" s="185"/>
      <c r="J241" s="13"/>
      <c r="K241" s="13"/>
      <c r="L241" s="180"/>
      <c r="M241" s="186"/>
      <c r="N241" s="187"/>
      <c r="O241" s="187"/>
      <c r="P241" s="187"/>
      <c r="Q241" s="187"/>
      <c r="R241" s="187"/>
      <c r="S241" s="187"/>
      <c r="T241" s="18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2" t="s">
        <v>128</v>
      </c>
      <c r="AU241" s="182" t="s">
        <v>80</v>
      </c>
      <c r="AV241" s="13" t="s">
        <v>80</v>
      </c>
      <c r="AW241" s="13" t="s">
        <v>30</v>
      </c>
      <c r="AX241" s="13" t="s">
        <v>73</v>
      </c>
      <c r="AY241" s="182" t="s">
        <v>119</v>
      </c>
    </row>
    <row r="242" s="14" customFormat="1">
      <c r="A242" s="14"/>
      <c r="B242" s="189"/>
      <c r="C242" s="14"/>
      <c r="D242" s="181" t="s">
        <v>128</v>
      </c>
      <c r="E242" s="190" t="s">
        <v>1</v>
      </c>
      <c r="F242" s="191" t="s">
        <v>157</v>
      </c>
      <c r="G242" s="14"/>
      <c r="H242" s="192">
        <v>7.6189999999999998</v>
      </c>
      <c r="I242" s="193"/>
      <c r="J242" s="14"/>
      <c r="K242" s="14"/>
      <c r="L242" s="189"/>
      <c r="M242" s="194"/>
      <c r="N242" s="195"/>
      <c r="O242" s="195"/>
      <c r="P242" s="195"/>
      <c r="Q242" s="195"/>
      <c r="R242" s="195"/>
      <c r="S242" s="195"/>
      <c r="T242" s="19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90" t="s">
        <v>128</v>
      </c>
      <c r="AU242" s="190" t="s">
        <v>80</v>
      </c>
      <c r="AV242" s="14" t="s">
        <v>126</v>
      </c>
      <c r="AW242" s="14" t="s">
        <v>30</v>
      </c>
      <c r="AX242" s="14" t="s">
        <v>78</v>
      </c>
      <c r="AY242" s="190" t="s">
        <v>119</v>
      </c>
    </row>
    <row r="243" s="2" customFormat="1" ht="19.8" customHeight="1">
      <c r="A243" s="37"/>
      <c r="B243" s="165"/>
      <c r="C243" s="166" t="s">
        <v>465</v>
      </c>
      <c r="D243" s="166" t="s">
        <v>122</v>
      </c>
      <c r="E243" s="167" t="s">
        <v>466</v>
      </c>
      <c r="F243" s="168" t="s">
        <v>467</v>
      </c>
      <c r="G243" s="169" t="s">
        <v>229</v>
      </c>
      <c r="H243" s="170">
        <v>1</v>
      </c>
      <c r="I243" s="171"/>
      <c r="J243" s="172">
        <f>ROUND(I243*H243,2)</f>
        <v>0</v>
      </c>
      <c r="K243" s="173"/>
      <c r="L243" s="38"/>
      <c r="M243" s="174" t="s">
        <v>1</v>
      </c>
      <c r="N243" s="175" t="s">
        <v>38</v>
      </c>
      <c r="O243" s="76"/>
      <c r="P243" s="176">
        <f>O243*H243</f>
        <v>0</v>
      </c>
      <c r="Q243" s="176">
        <v>0.00027</v>
      </c>
      <c r="R243" s="176">
        <f>Q243*H243</f>
        <v>0.00027</v>
      </c>
      <c r="S243" s="176">
        <v>0</v>
      </c>
      <c r="T243" s="17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78" t="s">
        <v>184</v>
      </c>
      <c r="AT243" s="178" t="s">
        <v>122</v>
      </c>
      <c r="AU243" s="178" t="s">
        <v>80</v>
      </c>
      <c r="AY243" s="18" t="s">
        <v>119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18" t="s">
        <v>78</v>
      </c>
      <c r="BK243" s="179">
        <f>ROUND(I243*H243,2)</f>
        <v>0</v>
      </c>
      <c r="BL243" s="18" t="s">
        <v>184</v>
      </c>
      <c r="BM243" s="178" t="s">
        <v>468</v>
      </c>
    </row>
    <row r="244" s="2" customFormat="1" ht="34.8" customHeight="1">
      <c r="A244" s="37"/>
      <c r="B244" s="165"/>
      <c r="C244" s="197" t="s">
        <v>469</v>
      </c>
      <c r="D244" s="197" t="s">
        <v>187</v>
      </c>
      <c r="E244" s="198" t="s">
        <v>470</v>
      </c>
      <c r="F244" s="199" t="s">
        <v>471</v>
      </c>
      <c r="G244" s="200" t="s">
        <v>229</v>
      </c>
      <c r="H244" s="201">
        <v>1</v>
      </c>
      <c r="I244" s="202"/>
      <c r="J244" s="203">
        <f>ROUND(I244*H244,2)</f>
        <v>0</v>
      </c>
      <c r="K244" s="204"/>
      <c r="L244" s="205"/>
      <c r="M244" s="206" t="s">
        <v>1</v>
      </c>
      <c r="N244" s="207" t="s">
        <v>38</v>
      </c>
      <c r="O244" s="76"/>
      <c r="P244" s="176">
        <f>O244*H244</f>
        <v>0</v>
      </c>
      <c r="Q244" s="176">
        <v>0</v>
      </c>
      <c r="R244" s="176">
        <f>Q244*H244</f>
        <v>0</v>
      </c>
      <c r="S244" s="176">
        <v>0</v>
      </c>
      <c r="T244" s="177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78" t="s">
        <v>190</v>
      </c>
      <c r="AT244" s="178" t="s">
        <v>187</v>
      </c>
      <c r="AU244" s="178" t="s">
        <v>80</v>
      </c>
      <c r="AY244" s="18" t="s">
        <v>119</v>
      </c>
      <c r="BE244" s="179">
        <f>IF(N244="základní",J244,0)</f>
        <v>0</v>
      </c>
      <c r="BF244" s="179">
        <f>IF(N244="snížená",J244,0)</f>
        <v>0</v>
      </c>
      <c r="BG244" s="179">
        <f>IF(N244="zákl. přenesená",J244,0)</f>
        <v>0</v>
      </c>
      <c r="BH244" s="179">
        <f>IF(N244="sníž. přenesená",J244,0)</f>
        <v>0</v>
      </c>
      <c r="BI244" s="179">
        <f>IF(N244="nulová",J244,0)</f>
        <v>0</v>
      </c>
      <c r="BJ244" s="18" t="s">
        <v>78</v>
      </c>
      <c r="BK244" s="179">
        <f>ROUND(I244*H244,2)</f>
        <v>0</v>
      </c>
      <c r="BL244" s="18" t="s">
        <v>184</v>
      </c>
      <c r="BM244" s="178" t="s">
        <v>472</v>
      </c>
    </row>
    <row r="245" s="2" customFormat="1" ht="14.4" customHeight="1">
      <c r="A245" s="37"/>
      <c r="B245" s="165"/>
      <c r="C245" s="166" t="s">
        <v>473</v>
      </c>
      <c r="D245" s="166" t="s">
        <v>122</v>
      </c>
      <c r="E245" s="167" t="s">
        <v>474</v>
      </c>
      <c r="F245" s="168" t="s">
        <v>475</v>
      </c>
      <c r="G245" s="169" t="s">
        <v>229</v>
      </c>
      <c r="H245" s="170">
        <v>2</v>
      </c>
      <c r="I245" s="171"/>
      <c r="J245" s="172">
        <f>ROUND(I245*H245,2)</f>
        <v>0</v>
      </c>
      <c r="K245" s="173"/>
      <c r="L245" s="38"/>
      <c r="M245" s="174" t="s">
        <v>1</v>
      </c>
      <c r="N245" s="175" t="s">
        <v>38</v>
      </c>
      <c r="O245" s="76"/>
      <c r="P245" s="176">
        <f>O245*H245</f>
        <v>0</v>
      </c>
      <c r="Q245" s="176">
        <v>0</v>
      </c>
      <c r="R245" s="176">
        <f>Q245*H245</f>
        <v>0</v>
      </c>
      <c r="S245" s="176">
        <v>0.041700000000000001</v>
      </c>
      <c r="T245" s="177">
        <f>S245*H245</f>
        <v>0.083400000000000002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78" t="s">
        <v>184</v>
      </c>
      <c r="AT245" s="178" t="s">
        <v>122</v>
      </c>
      <c r="AU245" s="178" t="s">
        <v>80</v>
      </c>
      <c r="AY245" s="18" t="s">
        <v>119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18" t="s">
        <v>78</v>
      </c>
      <c r="BK245" s="179">
        <f>ROUND(I245*H245,2)</f>
        <v>0</v>
      </c>
      <c r="BL245" s="18" t="s">
        <v>184</v>
      </c>
      <c r="BM245" s="178" t="s">
        <v>476</v>
      </c>
    </row>
    <row r="246" s="2" customFormat="1" ht="22.2" customHeight="1">
      <c r="A246" s="37"/>
      <c r="B246" s="165"/>
      <c r="C246" s="166" t="s">
        <v>477</v>
      </c>
      <c r="D246" s="166" t="s">
        <v>122</v>
      </c>
      <c r="E246" s="167" t="s">
        <v>478</v>
      </c>
      <c r="F246" s="168" t="s">
        <v>479</v>
      </c>
      <c r="G246" s="169" t="s">
        <v>199</v>
      </c>
      <c r="H246" s="208"/>
      <c r="I246" s="171"/>
      <c r="J246" s="172">
        <f>ROUND(I246*H246,2)</f>
        <v>0</v>
      </c>
      <c r="K246" s="173"/>
      <c r="L246" s="38"/>
      <c r="M246" s="174" t="s">
        <v>1</v>
      </c>
      <c r="N246" s="175" t="s">
        <v>38</v>
      </c>
      <c r="O246" s="76"/>
      <c r="P246" s="176">
        <f>O246*H246</f>
        <v>0</v>
      </c>
      <c r="Q246" s="176">
        <v>0</v>
      </c>
      <c r="R246" s="176">
        <f>Q246*H246</f>
        <v>0</v>
      </c>
      <c r="S246" s="176">
        <v>0</v>
      </c>
      <c r="T246" s="177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78" t="s">
        <v>184</v>
      </c>
      <c r="AT246" s="178" t="s">
        <v>122</v>
      </c>
      <c r="AU246" s="178" t="s">
        <v>80</v>
      </c>
      <c r="AY246" s="18" t="s">
        <v>119</v>
      </c>
      <c r="BE246" s="179">
        <f>IF(N246="základní",J246,0)</f>
        <v>0</v>
      </c>
      <c r="BF246" s="179">
        <f>IF(N246="snížená",J246,0)</f>
        <v>0</v>
      </c>
      <c r="BG246" s="179">
        <f>IF(N246="zákl. přenesená",J246,0)</f>
        <v>0</v>
      </c>
      <c r="BH246" s="179">
        <f>IF(N246="sníž. přenesená",J246,0)</f>
        <v>0</v>
      </c>
      <c r="BI246" s="179">
        <f>IF(N246="nulová",J246,0)</f>
        <v>0</v>
      </c>
      <c r="BJ246" s="18" t="s">
        <v>78</v>
      </c>
      <c r="BK246" s="179">
        <f>ROUND(I246*H246,2)</f>
        <v>0</v>
      </c>
      <c r="BL246" s="18" t="s">
        <v>184</v>
      </c>
      <c r="BM246" s="178" t="s">
        <v>480</v>
      </c>
    </row>
    <row r="247" s="12" customFormat="1" ht="22.8" customHeight="1">
      <c r="A247" s="12"/>
      <c r="B247" s="152"/>
      <c r="C247" s="12"/>
      <c r="D247" s="153" t="s">
        <v>72</v>
      </c>
      <c r="E247" s="163" t="s">
        <v>481</v>
      </c>
      <c r="F247" s="163" t="s">
        <v>482</v>
      </c>
      <c r="G247" s="12"/>
      <c r="H247" s="12"/>
      <c r="I247" s="155"/>
      <c r="J247" s="164">
        <f>BK247</f>
        <v>0</v>
      </c>
      <c r="K247" s="12"/>
      <c r="L247" s="152"/>
      <c r="M247" s="157"/>
      <c r="N247" s="158"/>
      <c r="O247" s="158"/>
      <c r="P247" s="159">
        <f>SUM(P248:P251)</f>
        <v>0</v>
      </c>
      <c r="Q247" s="158"/>
      <c r="R247" s="159">
        <f>SUM(R248:R251)</f>
        <v>0.053699999999999998</v>
      </c>
      <c r="S247" s="158"/>
      <c r="T247" s="160">
        <f>SUM(T248:T251)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53" t="s">
        <v>80</v>
      </c>
      <c r="AT247" s="161" t="s">
        <v>72</v>
      </c>
      <c r="AU247" s="161" t="s">
        <v>78</v>
      </c>
      <c r="AY247" s="153" t="s">
        <v>119</v>
      </c>
      <c r="BK247" s="162">
        <f>SUM(BK248:BK251)</f>
        <v>0</v>
      </c>
    </row>
    <row r="248" s="2" customFormat="1" ht="14.4" customHeight="1">
      <c r="A248" s="37"/>
      <c r="B248" s="165"/>
      <c r="C248" s="166" t="s">
        <v>483</v>
      </c>
      <c r="D248" s="166" t="s">
        <v>122</v>
      </c>
      <c r="E248" s="167" t="s">
        <v>484</v>
      </c>
      <c r="F248" s="168" t="s">
        <v>485</v>
      </c>
      <c r="G248" s="169" t="s">
        <v>278</v>
      </c>
      <c r="H248" s="170">
        <v>3</v>
      </c>
      <c r="I248" s="171"/>
      <c r="J248" s="172">
        <f>ROUND(I248*H248,2)</f>
        <v>0</v>
      </c>
      <c r="K248" s="173"/>
      <c r="L248" s="38"/>
      <c r="M248" s="174" t="s">
        <v>1</v>
      </c>
      <c r="N248" s="175" t="s">
        <v>38</v>
      </c>
      <c r="O248" s="76"/>
      <c r="P248" s="176">
        <f>O248*H248</f>
        <v>0</v>
      </c>
      <c r="Q248" s="176">
        <v>0</v>
      </c>
      <c r="R248" s="176">
        <f>Q248*H248</f>
        <v>0</v>
      </c>
      <c r="S248" s="176">
        <v>0</v>
      </c>
      <c r="T248" s="177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78" t="s">
        <v>184</v>
      </c>
      <c r="AT248" s="178" t="s">
        <v>122</v>
      </c>
      <c r="AU248" s="178" t="s">
        <v>80</v>
      </c>
      <c r="AY248" s="18" t="s">
        <v>119</v>
      </c>
      <c r="BE248" s="179">
        <f>IF(N248="základní",J248,0)</f>
        <v>0</v>
      </c>
      <c r="BF248" s="179">
        <f>IF(N248="snížená",J248,0)</f>
        <v>0</v>
      </c>
      <c r="BG248" s="179">
        <f>IF(N248="zákl. přenesená",J248,0)</f>
        <v>0</v>
      </c>
      <c r="BH248" s="179">
        <f>IF(N248="sníž. přenesená",J248,0)</f>
        <v>0</v>
      </c>
      <c r="BI248" s="179">
        <f>IF(N248="nulová",J248,0)</f>
        <v>0</v>
      </c>
      <c r="BJ248" s="18" t="s">
        <v>78</v>
      </c>
      <c r="BK248" s="179">
        <f>ROUND(I248*H248,2)</f>
        <v>0</v>
      </c>
      <c r="BL248" s="18" t="s">
        <v>184</v>
      </c>
      <c r="BM248" s="178" t="s">
        <v>486</v>
      </c>
    </row>
    <row r="249" s="2" customFormat="1" ht="14.4" customHeight="1">
      <c r="A249" s="37"/>
      <c r="B249" s="165"/>
      <c r="C249" s="197" t="s">
        <v>487</v>
      </c>
      <c r="D249" s="197" t="s">
        <v>187</v>
      </c>
      <c r="E249" s="198" t="s">
        <v>488</v>
      </c>
      <c r="F249" s="199" t="s">
        <v>489</v>
      </c>
      <c r="G249" s="200" t="s">
        <v>229</v>
      </c>
      <c r="H249" s="201">
        <v>3</v>
      </c>
      <c r="I249" s="202"/>
      <c r="J249" s="203">
        <f>ROUND(I249*H249,2)</f>
        <v>0</v>
      </c>
      <c r="K249" s="204"/>
      <c r="L249" s="205"/>
      <c r="M249" s="206" t="s">
        <v>1</v>
      </c>
      <c r="N249" s="207" t="s">
        <v>38</v>
      </c>
      <c r="O249" s="76"/>
      <c r="P249" s="176">
        <f>O249*H249</f>
        <v>0</v>
      </c>
      <c r="Q249" s="176">
        <v>0.017899999999999999</v>
      </c>
      <c r="R249" s="176">
        <f>Q249*H249</f>
        <v>0.053699999999999998</v>
      </c>
      <c r="S249" s="176">
        <v>0</v>
      </c>
      <c r="T249" s="17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78" t="s">
        <v>190</v>
      </c>
      <c r="AT249" s="178" t="s">
        <v>187</v>
      </c>
      <c r="AU249" s="178" t="s">
        <v>80</v>
      </c>
      <c r="AY249" s="18" t="s">
        <v>119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18" t="s">
        <v>78</v>
      </c>
      <c r="BK249" s="179">
        <f>ROUND(I249*H249,2)</f>
        <v>0</v>
      </c>
      <c r="BL249" s="18" t="s">
        <v>184</v>
      </c>
      <c r="BM249" s="178" t="s">
        <v>490</v>
      </c>
    </row>
    <row r="250" s="2" customFormat="1" ht="22.2" customHeight="1">
      <c r="A250" s="37"/>
      <c r="B250" s="165"/>
      <c r="C250" s="166" t="s">
        <v>491</v>
      </c>
      <c r="D250" s="166" t="s">
        <v>122</v>
      </c>
      <c r="E250" s="167" t="s">
        <v>492</v>
      </c>
      <c r="F250" s="168" t="s">
        <v>493</v>
      </c>
      <c r="G250" s="169" t="s">
        <v>252</v>
      </c>
      <c r="H250" s="170">
        <v>1</v>
      </c>
      <c r="I250" s="171"/>
      <c r="J250" s="172">
        <f>ROUND(I250*H250,2)</f>
        <v>0</v>
      </c>
      <c r="K250" s="173"/>
      <c r="L250" s="38"/>
      <c r="M250" s="174" t="s">
        <v>1</v>
      </c>
      <c r="N250" s="175" t="s">
        <v>38</v>
      </c>
      <c r="O250" s="76"/>
      <c r="P250" s="176">
        <f>O250*H250</f>
        <v>0</v>
      </c>
      <c r="Q250" s="176">
        <v>0</v>
      </c>
      <c r="R250" s="176">
        <f>Q250*H250</f>
        <v>0</v>
      </c>
      <c r="S250" s="176">
        <v>0</v>
      </c>
      <c r="T250" s="17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78" t="s">
        <v>184</v>
      </c>
      <c r="AT250" s="178" t="s">
        <v>122</v>
      </c>
      <c r="AU250" s="178" t="s">
        <v>80</v>
      </c>
      <c r="AY250" s="18" t="s">
        <v>119</v>
      </c>
      <c r="BE250" s="179">
        <f>IF(N250="základní",J250,0)</f>
        <v>0</v>
      </c>
      <c r="BF250" s="179">
        <f>IF(N250="snížená",J250,0)</f>
        <v>0</v>
      </c>
      <c r="BG250" s="179">
        <f>IF(N250="zákl. přenesená",J250,0)</f>
        <v>0</v>
      </c>
      <c r="BH250" s="179">
        <f>IF(N250="sníž. přenesená",J250,0)</f>
        <v>0</v>
      </c>
      <c r="BI250" s="179">
        <f>IF(N250="nulová",J250,0)</f>
        <v>0</v>
      </c>
      <c r="BJ250" s="18" t="s">
        <v>78</v>
      </c>
      <c r="BK250" s="179">
        <f>ROUND(I250*H250,2)</f>
        <v>0</v>
      </c>
      <c r="BL250" s="18" t="s">
        <v>184</v>
      </c>
      <c r="BM250" s="178" t="s">
        <v>494</v>
      </c>
    </row>
    <row r="251" s="2" customFormat="1" ht="22.2" customHeight="1">
      <c r="A251" s="37"/>
      <c r="B251" s="165"/>
      <c r="C251" s="166" t="s">
        <v>495</v>
      </c>
      <c r="D251" s="166" t="s">
        <v>122</v>
      </c>
      <c r="E251" s="167" t="s">
        <v>496</v>
      </c>
      <c r="F251" s="168" t="s">
        <v>497</v>
      </c>
      <c r="G251" s="169" t="s">
        <v>199</v>
      </c>
      <c r="H251" s="208"/>
      <c r="I251" s="171"/>
      <c r="J251" s="172">
        <f>ROUND(I251*H251,2)</f>
        <v>0</v>
      </c>
      <c r="K251" s="173"/>
      <c r="L251" s="38"/>
      <c r="M251" s="174" t="s">
        <v>1</v>
      </c>
      <c r="N251" s="175" t="s">
        <v>38</v>
      </c>
      <c r="O251" s="76"/>
      <c r="P251" s="176">
        <f>O251*H251</f>
        <v>0</v>
      </c>
      <c r="Q251" s="176">
        <v>0</v>
      </c>
      <c r="R251" s="176">
        <f>Q251*H251</f>
        <v>0</v>
      </c>
      <c r="S251" s="176">
        <v>0</v>
      </c>
      <c r="T251" s="177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78" t="s">
        <v>184</v>
      </c>
      <c r="AT251" s="178" t="s">
        <v>122</v>
      </c>
      <c r="AU251" s="178" t="s">
        <v>80</v>
      </c>
      <c r="AY251" s="18" t="s">
        <v>119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18" t="s">
        <v>78</v>
      </c>
      <c r="BK251" s="179">
        <f>ROUND(I251*H251,2)</f>
        <v>0</v>
      </c>
      <c r="BL251" s="18" t="s">
        <v>184</v>
      </c>
      <c r="BM251" s="178" t="s">
        <v>498</v>
      </c>
    </row>
    <row r="252" s="12" customFormat="1" ht="22.8" customHeight="1">
      <c r="A252" s="12"/>
      <c r="B252" s="152"/>
      <c r="C252" s="12"/>
      <c r="D252" s="153" t="s">
        <v>72</v>
      </c>
      <c r="E252" s="163" t="s">
        <v>499</v>
      </c>
      <c r="F252" s="163" t="s">
        <v>500</v>
      </c>
      <c r="G252" s="12"/>
      <c r="H252" s="12"/>
      <c r="I252" s="155"/>
      <c r="J252" s="164">
        <f>BK252</f>
        <v>0</v>
      </c>
      <c r="K252" s="12"/>
      <c r="L252" s="152"/>
      <c r="M252" s="157"/>
      <c r="N252" s="158"/>
      <c r="O252" s="158"/>
      <c r="P252" s="159">
        <f>SUM(P253:P258)</f>
        <v>0</v>
      </c>
      <c r="Q252" s="158"/>
      <c r="R252" s="159">
        <f>SUM(R253:R258)</f>
        <v>0.29480879999999998</v>
      </c>
      <c r="S252" s="158"/>
      <c r="T252" s="160">
        <f>SUM(T253:T258)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53" t="s">
        <v>80</v>
      </c>
      <c r="AT252" s="161" t="s">
        <v>72</v>
      </c>
      <c r="AU252" s="161" t="s">
        <v>78</v>
      </c>
      <c r="AY252" s="153" t="s">
        <v>119</v>
      </c>
      <c r="BK252" s="162">
        <f>SUM(BK253:BK258)</f>
        <v>0</v>
      </c>
    </row>
    <row r="253" s="2" customFormat="1" ht="22.2" customHeight="1">
      <c r="A253" s="37"/>
      <c r="B253" s="165"/>
      <c r="C253" s="166" t="s">
        <v>501</v>
      </c>
      <c r="D253" s="166" t="s">
        <v>122</v>
      </c>
      <c r="E253" s="167" t="s">
        <v>502</v>
      </c>
      <c r="F253" s="168" t="s">
        <v>503</v>
      </c>
      <c r="G253" s="169" t="s">
        <v>125</v>
      </c>
      <c r="H253" s="170">
        <v>665.03999999999996</v>
      </c>
      <c r="I253" s="171"/>
      <c r="J253" s="172">
        <f>ROUND(I253*H253,2)</f>
        <v>0</v>
      </c>
      <c r="K253" s="173"/>
      <c r="L253" s="38"/>
      <c r="M253" s="174" t="s">
        <v>1</v>
      </c>
      <c r="N253" s="175" t="s">
        <v>38</v>
      </c>
      <c r="O253" s="76"/>
      <c r="P253" s="176">
        <f>O253*H253</f>
        <v>0</v>
      </c>
      <c r="Q253" s="176">
        <v>0.00022000000000000001</v>
      </c>
      <c r="R253" s="176">
        <f>Q253*H253</f>
        <v>0.14630879999999999</v>
      </c>
      <c r="S253" s="176">
        <v>0</v>
      </c>
      <c r="T253" s="17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78" t="s">
        <v>184</v>
      </c>
      <c r="AT253" s="178" t="s">
        <v>122</v>
      </c>
      <c r="AU253" s="178" t="s">
        <v>80</v>
      </c>
      <c r="AY253" s="18" t="s">
        <v>119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18" t="s">
        <v>78</v>
      </c>
      <c r="BK253" s="179">
        <f>ROUND(I253*H253,2)</f>
        <v>0</v>
      </c>
      <c r="BL253" s="18" t="s">
        <v>184</v>
      </c>
      <c r="BM253" s="178" t="s">
        <v>504</v>
      </c>
    </row>
    <row r="254" s="13" customFormat="1">
      <c r="A254" s="13"/>
      <c r="B254" s="180"/>
      <c r="C254" s="13"/>
      <c r="D254" s="181" t="s">
        <v>128</v>
      </c>
      <c r="E254" s="182" t="s">
        <v>1</v>
      </c>
      <c r="F254" s="183" t="s">
        <v>505</v>
      </c>
      <c r="G254" s="13"/>
      <c r="H254" s="184">
        <v>121.04000000000001</v>
      </c>
      <c r="I254" s="185"/>
      <c r="J254" s="13"/>
      <c r="K254" s="13"/>
      <c r="L254" s="180"/>
      <c r="M254" s="186"/>
      <c r="N254" s="187"/>
      <c r="O254" s="187"/>
      <c r="P254" s="187"/>
      <c r="Q254" s="187"/>
      <c r="R254" s="187"/>
      <c r="S254" s="187"/>
      <c r="T254" s="18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2" t="s">
        <v>128</v>
      </c>
      <c r="AU254" s="182" t="s">
        <v>80</v>
      </c>
      <c r="AV254" s="13" t="s">
        <v>80</v>
      </c>
      <c r="AW254" s="13" t="s">
        <v>30</v>
      </c>
      <c r="AX254" s="13" t="s">
        <v>73</v>
      </c>
      <c r="AY254" s="182" t="s">
        <v>119</v>
      </c>
    </row>
    <row r="255" s="13" customFormat="1">
      <c r="A255" s="13"/>
      <c r="B255" s="180"/>
      <c r="C255" s="13"/>
      <c r="D255" s="181" t="s">
        <v>128</v>
      </c>
      <c r="E255" s="182" t="s">
        <v>1</v>
      </c>
      <c r="F255" s="183" t="s">
        <v>506</v>
      </c>
      <c r="G255" s="13"/>
      <c r="H255" s="184">
        <v>544</v>
      </c>
      <c r="I255" s="185"/>
      <c r="J255" s="13"/>
      <c r="K255" s="13"/>
      <c r="L255" s="180"/>
      <c r="M255" s="186"/>
      <c r="N255" s="187"/>
      <c r="O255" s="187"/>
      <c r="P255" s="187"/>
      <c r="Q255" s="187"/>
      <c r="R255" s="187"/>
      <c r="S255" s="187"/>
      <c r="T255" s="18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2" t="s">
        <v>128</v>
      </c>
      <c r="AU255" s="182" t="s">
        <v>80</v>
      </c>
      <c r="AV255" s="13" t="s">
        <v>80</v>
      </c>
      <c r="AW255" s="13" t="s">
        <v>30</v>
      </c>
      <c r="AX255" s="13" t="s">
        <v>73</v>
      </c>
      <c r="AY255" s="182" t="s">
        <v>119</v>
      </c>
    </row>
    <row r="256" s="14" customFormat="1">
      <c r="A256" s="14"/>
      <c r="B256" s="189"/>
      <c r="C256" s="14"/>
      <c r="D256" s="181" t="s">
        <v>128</v>
      </c>
      <c r="E256" s="190" t="s">
        <v>1</v>
      </c>
      <c r="F256" s="191" t="s">
        <v>157</v>
      </c>
      <c r="G256" s="14"/>
      <c r="H256" s="192">
        <v>665.03999999999996</v>
      </c>
      <c r="I256" s="193"/>
      <c r="J256" s="14"/>
      <c r="K256" s="14"/>
      <c r="L256" s="189"/>
      <c r="M256" s="194"/>
      <c r="N256" s="195"/>
      <c r="O256" s="195"/>
      <c r="P256" s="195"/>
      <c r="Q256" s="195"/>
      <c r="R256" s="195"/>
      <c r="S256" s="195"/>
      <c r="T256" s="19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190" t="s">
        <v>128</v>
      </c>
      <c r="AU256" s="190" t="s">
        <v>80</v>
      </c>
      <c r="AV256" s="14" t="s">
        <v>126</v>
      </c>
      <c r="AW256" s="14" t="s">
        <v>30</v>
      </c>
      <c r="AX256" s="14" t="s">
        <v>78</v>
      </c>
      <c r="AY256" s="190" t="s">
        <v>119</v>
      </c>
    </row>
    <row r="257" s="2" customFormat="1" ht="22.2" customHeight="1">
      <c r="A257" s="37"/>
      <c r="B257" s="165"/>
      <c r="C257" s="166" t="s">
        <v>507</v>
      </c>
      <c r="D257" s="166" t="s">
        <v>122</v>
      </c>
      <c r="E257" s="167" t="s">
        <v>508</v>
      </c>
      <c r="F257" s="168" t="s">
        <v>509</v>
      </c>
      <c r="G257" s="169" t="s">
        <v>125</v>
      </c>
      <c r="H257" s="170">
        <v>450</v>
      </c>
      <c r="I257" s="171"/>
      <c r="J257" s="172">
        <f>ROUND(I257*H257,2)</f>
        <v>0</v>
      </c>
      <c r="K257" s="173"/>
      <c r="L257" s="38"/>
      <c r="M257" s="174" t="s">
        <v>1</v>
      </c>
      <c r="N257" s="175" t="s">
        <v>38</v>
      </c>
      <c r="O257" s="76"/>
      <c r="P257" s="176">
        <f>O257*H257</f>
        <v>0</v>
      </c>
      <c r="Q257" s="176">
        <v>0.00033</v>
      </c>
      <c r="R257" s="176">
        <f>Q257*H257</f>
        <v>0.14849999999999999</v>
      </c>
      <c r="S257" s="176">
        <v>0</v>
      </c>
      <c r="T257" s="17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78" t="s">
        <v>184</v>
      </c>
      <c r="AT257" s="178" t="s">
        <v>122</v>
      </c>
      <c r="AU257" s="178" t="s">
        <v>80</v>
      </c>
      <c r="AY257" s="18" t="s">
        <v>119</v>
      </c>
      <c r="BE257" s="179">
        <f>IF(N257="základní",J257,0)</f>
        <v>0</v>
      </c>
      <c r="BF257" s="179">
        <f>IF(N257="snížená",J257,0)</f>
        <v>0</v>
      </c>
      <c r="BG257" s="179">
        <f>IF(N257="zákl. přenesená",J257,0)</f>
        <v>0</v>
      </c>
      <c r="BH257" s="179">
        <f>IF(N257="sníž. přenesená",J257,0)</f>
        <v>0</v>
      </c>
      <c r="BI257" s="179">
        <f>IF(N257="nulová",J257,0)</f>
        <v>0</v>
      </c>
      <c r="BJ257" s="18" t="s">
        <v>78</v>
      </c>
      <c r="BK257" s="179">
        <f>ROUND(I257*H257,2)</f>
        <v>0</v>
      </c>
      <c r="BL257" s="18" t="s">
        <v>184</v>
      </c>
      <c r="BM257" s="178" t="s">
        <v>510</v>
      </c>
    </row>
    <row r="258" s="13" customFormat="1">
      <c r="A258" s="13"/>
      <c r="B258" s="180"/>
      <c r="C258" s="13"/>
      <c r="D258" s="181" t="s">
        <v>128</v>
      </c>
      <c r="E258" s="182" t="s">
        <v>1</v>
      </c>
      <c r="F258" s="183" t="s">
        <v>511</v>
      </c>
      <c r="G258" s="13"/>
      <c r="H258" s="184">
        <v>450</v>
      </c>
      <c r="I258" s="185"/>
      <c r="J258" s="13"/>
      <c r="K258" s="13"/>
      <c r="L258" s="180"/>
      <c r="M258" s="186"/>
      <c r="N258" s="187"/>
      <c r="O258" s="187"/>
      <c r="P258" s="187"/>
      <c r="Q258" s="187"/>
      <c r="R258" s="187"/>
      <c r="S258" s="187"/>
      <c r="T258" s="18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2" t="s">
        <v>128</v>
      </c>
      <c r="AU258" s="182" t="s">
        <v>80</v>
      </c>
      <c r="AV258" s="13" t="s">
        <v>80</v>
      </c>
      <c r="AW258" s="13" t="s">
        <v>30</v>
      </c>
      <c r="AX258" s="13" t="s">
        <v>78</v>
      </c>
      <c r="AY258" s="182" t="s">
        <v>119</v>
      </c>
    </row>
    <row r="259" s="12" customFormat="1" ht="25.92" customHeight="1">
      <c r="A259" s="12"/>
      <c r="B259" s="152"/>
      <c r="C259" s="12"/>
      <c r="D259" s="153" t="s">
        <v>72</v>
      </c>
      <c r="E259" s="154" t="s">
        <v>512</v>
      </c>
      <c r="F259" s="154" t="s">
        <v>513</v>
      </c>
      <c r="G259" s="12"/>
      <c r="H259" s="12"/>
      <c r="I259" s="155"/>
      <c r="J259" s="156">
        <f>BK259</f>
        <v>0</v>
      </c>
      <c r="K259" s="12"/>
      <c r="L259" s="152"/>
      <c r="M259" s="157"/>
      <c r="N259" s="158"/>
      <c r="O259" s="158"/>
      <c r="P259" s="159">
        <f>P260</f>
        <v>0</v>
      </c>
      <c r="Q259" s="158"/>
      <c r="R259" s="159">
        <f>R260</f>
        <v>0</v>
      </c>
      <c r="S259" s="158"/>
      <c r="T259" s="160">
        <f>T260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53" t="s">
        <v>143</v>
      </c>
      <c r="AT259" s="161" t="s">
        <v>72</v>
      </c>
      <c r="AU259" s="161" t="s">
        <v>73</v>
      </c>
      <c r="AY259" s="153" t="s">
        <v>119</v>
      </c>
      <c r="BK259" s="162">
        <f>BK260</f>
        <v>0</v>
      </c>
    </row>
    <row r="260" s="12" customFormat="1" ht="22.8" customHeight="1">
      <c r="A260" s="12"/>
      <c r="B260" s="152"/>
      <c r="C260" s="12"/>
      <c r="D260" s="153" t="s">
        <v>72</v>
      </c>
      <c r="E260" s="163" t="s">
        <v>514</v>
      </c>
      <c r="F260" s="163" t="s">
        <v>515</v>
      </c>
      <c r="G260" s="12"/>
      <c r="H260" s="12"/>
      <c r="I260" s="155"/>
      <c r="J260" s="164">
        <f>BK260</f>
        <v>0</v>
      </c>
      <c r="K260" s="12"/>
      <c r="L260" s="152"/>
      <c r="M260" s="157"/>
      <c r="N260" s="158"/>
      <c r="O260" s="158"/>
      <c r="P260" s="159">
        <f>P261</f>
        <v>0</v>
      </c>
      <c r="Q260" s="158"/>
      <c r="R260" s="159">
        <f>R261</f>
        <v>0</v>
      </c>
      <c r="S260" s="158"/>
      <c r="T260" s="160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53" t="s">
        <v>143</v>
      </c>
      <c r="AT260" s="161" t="s">
        <v>72</v>
      </c>
      <c r="AU260" s="161" t="s">
        <v>78</v>
      </c>
      <c r="AY260" s="153" t="s">
        <v>119</v>
      </c>
      <c r="BK260" s="162">
        <f>BK261</f>
        <v>0</v>
      </c>
    </row>
    <row r="261" s="2" customFormat="1" ht="14.4" customHeight="1">
      <c r="A261" s="37"/>
      <c r="B261" s="165"/>
      <c r="C261" s="166" t="s">
        <v>516</v>
      </c>
      <c r="D261" s="166" t="s">
        <v>122</v>
      </c>
      <c r="E261" s="167" t="s">
        <v>517</v>
      </c>
      <c r="F261" s="168" t="s">
        <v>515</v>
      </c>
      <c r="G261" s="169" t="s">
        <v>252</v>
      </c>
      <c r="H261" s="170">
        <v>1</v>
      </c>
      <c r="I261" s="171"/>
      <c r="J261" s="172">
        <f>ROUND(I261*H261,2)</f>
        <v>0</v>
      </c>
      <c r="K261" s="173"/>
      <c r="L261" s="38"/>
      <c r="M261" s="216" t="s">
        <v>1</v>
      </c>
      <c r="N261" s="217" t="s">
        <v>38</v>
      </c>
      <c r="O261" s="218"/>
      <c r="P261" s="219">
        <f>O261*H261</f>
        <v>0</v>
      </c>
      <c r="Q261" s="219">
        <v>0</v>
      </c>
      <c r="R261" s="219">
        <f>Q261*H261</f>
        <v>0</v>
      </c>
      <c r="S261" s="219">
        <v>0</v>
      </c>
      <c r="T261" s="220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78" t="s">
        <v>518</v>
      </c>
      <c r="AT261" s="178" t="s">
        <v>122</v>
      </c>
      <c r="AU261" s="178" t="s">
        <v>80</v>
      </c>
      <c r="AY261" s="18" t="s">
        <v>119</v>
      </c>
      <c r="BE261" s="179">
        <f>IF(N261="základní",J261,0)</f>
        <v>0</v>
      </c>
      <c r="BF261" s="179">
        <f>IF(N261="snížená",J261,0)</f>
        <v>0</v>
      </c>
      <c r="BG261" s="179">
        <f>IF(N261="zákl. přenesená",J261,0)</f>
        <v>0</v>
      </c>
      <c r="BH261" s="179">
        <f>IF(N261="sníž. přenesená",J261,0)</f>
        <v>0</v>
      </c>
      <c r="BI261" s="179">
        <f>IF(N261="nulová",J261,0)</f>
        <v>0</v>
      </c>
      <c r="BJ261" s="18" t="s">
        <v>78</v>
      </c>
      <c r="BK261" s="179">
        <f>ROUND(I261*H261,2)</f>
        <v>0</v>
      </c>
      <c r="BL261" s="18" t="s">
        <v>518</v>
      </c>
      <c r="BM261" s="178" t="s">
        <v>519</v>
      </c>
    </row>
    <row r="262" s="2" customFormat="1" ht="6.96" customHeight="1">
      <c r="A262" s="37"/>
      <c r="B262" s="59"/>
      <c r="C262" s="60"/>
      <c r="D262" s="60"/>
      <c r="E262" s="60"/>
      <c r="F262" s="60"/>
      <c r="G262" s="60"/>
      <c r="H262" s="60"/>
      <c r="I262" s="60"/>
      <c r="J262" s="60"/>
      <c r="K262" s="60"/>
      <c r="L262" s="38"/>
      <c r="M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</row>
  </sheetData>
  <autoFilter ref="C128:K261"/>
  <mergeCells count="6">
    <mergeCell ref="E7:H7"/>
    <mergeCell ref="E16:H16"/>
    <mergeCell ref="E25:H25"/>
    <mergeCell ref="E85:H85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2023-03-14T21:38:15Z</dcterms:created>
  <dcterms:modified xsi:type="dcterms:W3CDTF">2023-03-14T21:38:18Z</dcterms:modified>
</cp:coreProperties>
</file>